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ernardS\Desktop\JN Agata\"/>
    </mc:Choice>
  </mc:AlternateContent>
  <bookViews>
    <workbookView xWindow="0" yWindow="0" windowWidth="21570" windowHeight="8145"/>
  </bookViews>
  <sheets>
    <sheet name="REKAPITULACIJA" sheetId="6" r:id="rId1"/>
    <sheet name="SPLOŠNA" sheetId="2" r:id="rId2"/>
    <sheet name="GRAD-OBRT DELA" sheetId="1" r:id="rId3"/>
    <sheet name="NOTRANJA OPREMA" sheetId="7" r:id="rId4"/>
    <sheet name="TEHNOLOŠKA OPREMA" sheetId="8" r:id="rId5"/>
    <sheet name="ELEKTRO INS." sheetId="4" r:id="rId6"/>
    <sheet name="STROJNE INS." sheetId="3" r:id="rId7"/>
  </sheets>
  <definedNames>
    <definedName name="_xlnm.Print_Area" localSheetId="5">'ELEKTRO INS.'!$A$1:$H$879</definedName>
    <definedName name="_xlnm.Print_Area" localSheetId="2">'GRAD-OBRT DELA'!$A$1:$F$1284</definedName>
    <definedName name="_xlnm.Print_Area" localSheetId="0">REKAPITULACIJA!$A$1:$E$127</definedName>
    <definedName name="_xlnm.Print_Area" localSheetId="6">'STROJNE INS.'!$A$1:$E$855</definedName>
  </definedNames>
  <calcPr calcId="162913"/>
</workbook>
</file>

<file path=xl/calcChain.xml><?xml version="1.0" encoding="utf-8"?>
<calcChain xmlns="http://schemas.openxmlformats.org/spreadsheetml/2006/main">
  <c r="E463" i="3" l="1"/>
  <c r="E461" i="3"/>
  <c r="E457" i="3"/>
  <c r="E454" i="3"/>
  <c r="D461" i="3"/>
  <c r="D457" i="3"/>
  <c r="D454" i="3"/>
  <c r="E585" i="3"/>
  <c r="E582" i="3"/>
  <c r="E579" i="3"/>
  <c r="D582" i="3"/>
  <c r="E587" i="3" s="1"/>
  <c r="D585" i="3"/>
  <c r="E693" i="3"/>
  <c r="E690" i="3"/>
  <c r="D690" i="3"/>
  <c r="D693" i="3"/>
  <c r="E735" i="3"/>
  <c r="D735" i="3"/>
  <c r="E753" i="3"/>
  <c r="E750" i="3"/>
  <c r="D750" i="3"/>
  <c r="E755" i="3"/>
  <c r="D753" i="3"/>
  <c r="D832" i="3"/>
  <c r="E832" i="3"/>
  <c r="D579" i="3"/>
  <c r="E835" i="3"/>
  <c r="F941" i="1"/>
  <c r="F779" i="1"/>
  <c r="F591" i="1"/>
  <c r="E695" i="3" l="1"/>
  <c r="H997" i="8"/>
  <c r="E234" i="3" l="1"/>
  <c r="E231" i="3"/>
  <c r="E228" i="3"/>
  <c r="E225" i="3"/>
  <c r="E222" i="3"/>
  <c r="E219" i="3"/>
  <c r="E213" i="3"/>
  <c r="E207" i="3"/>
  <c r="E204" i="3"/>
  <c r="E201" i="3"/>
  <c r="E195" i="3"/>
  <c r="E198" i="3"/>
  <c r="D282" i="1" l="1"/>
  <c r="D863" i="4" l="1"/>
  <c r="C863" i="4"/>
  <c r="D862" i="4"/>
  <c r="C862" i="4"/>
  <c r="D861" i="4"/>
  <c r="C861" i="4"/>
  <c r="D860" i="4"/>
  <c r="C860" i="4"/>
  <c r="D859" i="4"/>
  <c r="C859" i="4"/>
  <c r="D858" i="4"/>
  <c r="C858" i="4"/>
  <c r="D857" i="4"/>
  <c r="C857" i="4"/>
  <c r="D856" i="4"/>
  <c r="C856" i="4"/>
  <c r="D855" i="4"/>
  <c r="C855" i="4"/>
  <c r="H843" i="4"/>
  <c r="H840" i="4"/>
  <c r="H837" i="4"/>
  <c r="H835" i="4"/>
  <c r="H834" i="4"/>
  <c r="C833" i="4"/>
  <c r="C834" i="4" s="1"/>
  <c r="C835" i="4" s="1"/>
  <c r="H832" i="4"/>
  <c r="H829" i="4"/>
  <c r="H846" i="4" s="1"/>
  <c r="H863" i="4" s="1"/>
  <c r="E77" i="6" s="1"/>
  <c r="H821" i="4"/>
  <c r="H815" i="4"/>
  <c r="H812" i="4"/>
  <c r="H824" i="4" s="1"/>
  <c r="H862" i="4" s="1"/>
  <c r="E76" i="6" s="1"/>
  <c r="C812" i="4"/>
  <c r="H811" i="4"/>
  <c r="H800" i="4"/>
  <c r="H795" i="4"/>
  <c r="H787" i="4"/>
  <c r="H785" i="4"/>
  <c r="H782" i="4"/>
  <c r="C782" i="4"/>
  <c r="H781" i="4"/>
  <c r="H778" i="4"/>
  <c r="C778" i="4"/>
  <c r="H777" i="4"/>
  <c r="H774" i="4"/>
  <c r="H771" i="4"/>
  <c r="C771" i="4"/>
  <c r="H770" i="4"/>
  <c r="H790" i="4" s="1"/>
  <c r="H767" i="4"/>
  <c r="C756" i="4"/>
  <c r="C757" i="4" s="1"/>
  <c r="C758" i="4" s="1"/>
  <c r="C759" i="4" s="1"/>
  <c r="C760" i="4" s="1"/>
  <c r="C761" i="4" s="1"/>
  <c r="C762" i="4" s="1"/>
  <c r="C763" i="4" s="1"/>
  <c r="C764" i="4" s="1"/>
  <c r="C765" i="4" s="1"/>
  <c r="H742" i="4"/>
  <c r="H741" i="4"/>
  <c r="H740" i="4"/>
  <c r="C740" i="4"/>
  <c r="C741" i="4" s="1"/>
  <c r="H739" i="4"/>
  <c r="H736" i="4"/>
  <c r="H734" i="4"/>
  <c r="H745" i="4" s="1"/>
  <c r="H725" i="4"/>
  <c r="H723" i="4"/>
  <c r="H721" i="4"/>
  <c r="H716" i="4"/>
  <c r="C716" i="4"/>
  <c r="H715" i="4"/>
  <c r="H712" i="4"/>
  <c r="H711" i="4"/>
  <c r="C711" i="4"/>
  <c r="C712" i="4" s="1"/>
  <c r="H710" i="4"/>
  <c r="H707" i="4"/>
  <c r="H706" i="4"/>
  <c r="H705" i="4"/>
  <c r="C705" i="4"/>
  <c r="C706" i="4" s="1"/>
  <c r="C707" i="4" s="1"/>
  <c r="H704" i="4"/>
  <c r="H701" i="4"/>
  <c r="H700" i="4"/>
  <c r="H699" i="4"/>
  <c r="H698" i="4"/>
  <c r="H697" i="4"/>
  <c r="H696" i="4"/>
  <c r="H695" i="4"/>
  <c r="C695" i="4"/>
  <c r="C696" i="4" s="1"/>
  <c r="C697" i="4" s="1"/>
  <c r="C698" i="4" s="1"/>
  <c r="C699" i="4" s="1"/>
  <c r="C700" i="4" s="1"/>
  <c r="C701" i="4" s="1"/>
  <c r="H694" i="4"/>
  <c r="H688" i="4"/>
  <c r="H687" i="4"/>
  <c r="C687" i="4"/>
  <c r="C688" i="4" s="1"/>
  <c r="H686" i="4"/>
  <c r="H683" i="4"/>
  <c r="H682" i="4"/>
  <c r="H728" i="4" s="1"/>
  <c r="C682" i="4"/>
  <c r="C683" i="4" s="1"/>
  <c r="H681" i="4"/>
  <c r="H678" i="4"/>
  <c r="H670" i="4"/>
  <c r="H668" i="4"/>
  <c r="C668" i="4"/>
  <c r="H667" i="4"/>
  <c r="H661" i="4"/>
  <c r="C661" i="4"/>
  <c r="H660" i="4"/>
  <c r="F658" i="4"/>
  <c r="H657" i="4"/>
  <c r="H656" i="4"/>
  <c r="C656" i="4"/>
  <c r="C657" i="4" s="1"/>
  <c r="H655" i="4"/>
  <c r="H652" i="4"/>
  <c r="H651" i="4"/>
  <c r="H650" i="4"/>
  <c r="H649" i="4"/>
  <c r="C649" i="4"/>
  <c r="C650" i="4" s="1"/>
  <c r="C651" i="4" s="1"/>
  <c r="C652" i="4" s="1"/>
  <c r="H648" i="4"/>
  <c r="H645" i="4"/>
  <c r="H642" i="4"/>
  <c r="C642" i="4"/>
  <c r="H641" i="4"/>
  <c r="H638" i="4"/>
  <c r="H636" i="4"/>
  <c r="H634" i="4"/>
  <c r="H633" i="4"/>
  <c r="H632" i="4"/>
  <c r="C632" i="4"/>
  <c r="C633" i="4" s="1"/>
  <c r="C634" i="4" s="1"/>
  <c r="H631" i="4"/>
  <c r="H628" i="4"/>
  <c r="H627" i="4"/>
  <c r="H626" i="4"/>
  <c r="H625" i="4"/>
  <c r="H624" i="4"/>
  <c r="C624" i="4"/>
  <c r="C625" i="4" s="1"/>
  <c r="C626" i="4" s="1"/>
  <c r="C627" i="4" s="1"/>
  <c r="C628" i="4" s="1"/>
  <c r="H623" i="4"/>
  <c r="H673" i="4" s="1"/>
  <c r="H615" i="4"/>
  <c r="H614" i="4"/>
  <c r="H613" i="4"/>
  <c r="H612" i="4"/>
  <c r="H611" i="4"/>
  <c r="H610" i="4"/>
  <c r="H609" i="4"/>
  <c r="H608" i="4"/>
  <c r="H607" i="4"/>
  <c r="H606" i="4"/>
  <c r="H605" i="4"/>
  <c r="H604" i="4"/>
  <c r="H603" i="4"/>
  <c r="H602" i="4"/>
  <c r="H601" i="4"/>
  <c r="H600" i="4"/>
  <c r="H599" i="4"/>
  <c r="H598" i="4"/>
  <c r="H597" i="4"/>
  <c r="H596" i="4"/>
  <c r="H595" i="4"/>
  <c r="H594" i="4"/>
  <c r="H593" i="4"/>
  <c r="H592" i="4"/>
  <c r="H591" i="4"/>
  <c r="C591" i="4"/>
  <c r="C592" i="4" s="1"/>
  <c r="C593" i="4" s="1"/>
  <c r="C594" i="4" s="1"/>
  <c r="C595" i="4" s="1"/>
  <c r="C596" i="4" s="1"/>
  <c r="C597" i="4" s="1"/>
  <c r="C598" i="4" s="1"/>
  <c r="C599" i="4" s="1"/>
  <c r="C600" i="4" s="1"/>
  <c r="C601" i="4" s="1"/>
  <c r="C602" i="4" s="1"/>
  <c r="C603" i="4" s="1"/>
  <c r="C604" i="4" s="1"/>
  <c r="C605" i="4" s="1"/>
  <c r="C606" i="4" s="1"/>
  <c r="C607" i="4" s="1"/>
  <c r="C608" i="4" s="1"/>
  <c r="C609" i="4" s="1"/>
  <c r="C610" i="4" s="1"/>
  <c r="C611" i="4" s="1"/>
  <c r="C612" i="4" s="1"/>
  <c r="C613" i="4" s="1"/>
  <c r="C614" i="4" s="1"/>
  <c r="C615" i="4" s="1"/>
  <c r="H590" i="4"/>
  <c r="H581" i="4"/>
  <c r="H579" i="4"/>
  <c r="H584" i="4" s="1"/>
  <c r="H803" i="4" l="1"/>
  <c r="H861" i="4" s="1"/>
  <c r="E75" i="6" s="1"/>
  <c r="H855" i="4"/>
  <c r="E69" i="6" s="1"/>
  <c r="H860" i="4"/>
  <c r="E74" i="6" s="1"/>
  <c r="H859" i="4"/>
  <c r="E73" i="6" s="1"/>
  <c r="H857" i="4"/>
  <c r="E71" i="6" s="1"/>
  <c r="H858" i="4"/>
  <c r="E72" i="6" s="1"/>
  <c r="G618" i="4"/>
  <c r="H618" i="4" l="1"/>
  <c r="H856" i="4" s="1"/>
  <c r="E70" i="6" l="1"/>
  <c r="E78" i="6" s="1"/>
  <c r="E81" i="6" s="1"/>
  <c r="H865" i="4"/>
  <c r="H873" i="4" s="1"/>
  <c r="D189" i="1" l="1"/>
  <c r="D442" i="1"/>
  <c r="F444" i="1" l="1"/>
  <c r="E28" i="3"/>
  <c r="A30" i="3"/>
  <c r="E31" i="3"/>
  <c r="A33" i="3"/>
  <c r="E36" i="3"/>
  <c r="E39" i="3"/>
  <c r="A41" i="3"/>
  <c r="E42" i="3"/>
  <c r="E45" i="3"/>
  <c r="E48" i="3"/>
  <c r="E51" i="3"/>
  <c r="E54" i="3"/>
  <c r="C55" i="3"/>
  <c r="C59" i="3" s="1"/>
  <c r="E59" i="3" s="1"/>
  <c r="E55" i="3"/>
  <c r="C58" i="3"/>
  <c r="E58" i="3" s="1"/>
  <c r="E62" i="3"/>
  <c r="E65" i="3"/>
  <c r="E68" i="3"/>
  <c r="E71" i="3"/>
  <c r="C72" i="3"/>
  <c r="E72" i="3"/>
  <c r="C73" i="3"/>
  <c r="E73" i="3" s="1"/>
  <c r="C76" i="3"/>
  <c r="E76" i="3" s="1"/>
  <c r="C77" i="3"/>
  <c r="E77" i="3" s="1"/>
  <c r="E80" i="3"/>
  <c r="E83" i="3"/>
  <c r="E86" i="3"/>
  <c r="E89" i="3"/>
  <c r="E92" i="3"/>
  <c r="E95" i="3"/>
  <c r="E98" i="3"/>
  <c r="E101" i="3"/>
  <c r="E104" i="3"/>
  <c r="E107" i="3"/>
  <c r="E110" i="3"/>
  <c r="E113" i="3"/>
  <c r="E116" i="3"/>
  <c r="E119" i="3"/>
  <c r="E122" i="3"/>
  <c r="E125" i="3"/>
  <c r="E126" i="3"/>
  <c r="E129" i="3"/>
  <c r="E132" i="3"/>
  <c r="E135" i="3"/>
  <c r="E136" i="3"/>
  <c r="E137" i="3"/>
  <c r="E138" i="3"/>
  <c r="E141" i="3"/>
  <c r="E142" i="3"/>
  <c r="E145" i="3"/>
  <c r="E148" i="3"/>
  <c r="E151" i="3"/>
  <c r="E154" i="3"/>
  <c r="E155" i="3"/>
  <c r="E158" i="3"/>
  <c r="E161" i="3"/>
  <c r="E164" i="3"/>
  <c r="E167" i="3"/>
  <c r="E170" i="3"/>
  <c r="E173" i="3"/>
  <c r="E176" i="3"/>
  <c r="C198" i="3"/>
  <c r="E210" i="3"/>
  <c r="E216" i="3"/>
  <c r="E237" i="3"/>
  <c r="E238" i="3"/>
  <c r="E239" i="3"/>
  <c r="E242" i="3"/>
  <c r="C243" i="3"/>
  <c r="E243" i="3" s="1"/>
  <c r="C244" i="3"/>
  <c r="E244" i="3" s="1"/>
  <c r="E245" i="3"/>
  <c r="E246" i="3"/>
  <c r="E249" i="3"/>
  <c r="C252" i="3"/>
  <c r="E252" i="3" s="1"/>
  <c r="E255" i="3"/>
  <c r="E258" i="3"/>
  <c r="E261" i="3"/>
  <c r="E264" i="3"/>
  <c r="C301" i="3"/>
  <c r="E316" i="3"/>
  <c r="C319" i="3"/>
  <c r="E319" i="3" s="1"/>
  <c r="C320" i="3"/>
  <c r="E320" i="3" s="1"/>
  <c r="C321" i="3"/>
  <c r="E321" i="3" s="1"/>
  <c r="C322" i="3"/>
  <c r="E322" i="3"/>
  <c r="E327" i="3"/>
  <c r="C328" i="3"/>
  <c r="E328" i="3" s="1"/>
  <c r="C329" i="3"/>
  <c r="E329" i="3" s="1"/>
  <c r="C330" i="3"/>
  <c r="E330" i="3" s="1"/>
  <c r="C331" i="3"/>
  <c r="E331" i="3" s="1"/>
  <c r="E334" i="3"/>
  <c r="E335" i="3"/>
  <c r="E336" i="3"/>
  <c r="E339" i="3"/>
  <c r="C342" i="3"/>
  <c r="E342" i="3"/>
  <c r="C345" i="3"/>
  <c r="E345" i="3" s="1"/>
  <c r="E346" i="3"/>
  <c r="C347" i="3"/>
  <c r="E347" i="3"/>
  <c r="E348" i="3"/>
  <c r="E351" i="3"/>
  <c r="E354" i="3"/>
  <c r="E357" i="3"/>
  <c r="C358" i="3"/>
  <c r="E358" i="3" s="1"/>
  <c r="C361" i="3"/>
  <c r="E361" i="3"/>
  <c r="E364" i="3"/>
  <c r="C367" i="3"/>
  <c r="E367" i="3" s="1"/>
  <c r="E370" i="3"/>
  <c r="E371" i="3"/>
  <c r="E374" i="3"/>
  <c r="E377" i="3"/>
  <c r="E380" i="3"/>
  <c r="E381" i="3"/>
  <c r="E384" i="3"/>
  <c r="E385" i="3"/>
  <c r="E388" i="3"/>
  <c r="E389" i="3"/>
  <c r="E390" i="3"/>
  <c r="E393" i="3"/>
  <c r="E396" i="3"/>
  <c r="E399" i="3"/>
  <c r="E451" i="3"/>
  <c r="A473" i="3"/>
  <c r="E474" i="3"/>
  <c r="E477" i="3"/>
  <c r="E480" i="3"/>
  <c r="E483" i="3"/>
  <c r="E486" i="3"/>
  <c r="E489" i="3"/>
  <c r="E490" i="3"/>
  <c r="E491" i="3"/>
  <c r="E492" i="3"/>
  <c r="E495" i="3"/>
  <c r="E496" i="3"/>
  <c r="C499" i="3"/>
  <c r="E499" i="3"/>
  <c r="C500" i="3"/>
  <c r="E500" i="3" s="1"/>
  <c r="E503" i="3"/>
  <c r="E506" i="3"/>
  <c r="E509" i="3"/>
  <c r="E512" i="3"/>
  <c r="E515" i="3"/>
  <c r="E518" i="3"/>
  <c r="E521" i="3"/>
  <c r="E524" i="3"/>
  <c r="E525" i="3"/>
  <c r="E528" i="3"/>
  <c r="E531" i="3"/>
  <c r="E534" i="3"/>
  <c r="E537" i="3"/>
  <c r="E540" i="3"/>
  <c r="E543" i="3"/>
  <c r="E546" i="3"/>
  <c r="E549" i="3"/>
  <c r="E552" i="3"/>
  <c r="E555" i="3"/>
  <c r="E558" i="3"/>
  <c r="C561" i="3"/>
  <c r="E561" i="3" s="1"/>
  <c r="E564" i="3"/>
  <c r="E567" i="3"/>
  <c r="E570" i="3"/>
  <c r="E573" i="3"/>
  <c r="E576" i="3"/>
  <c r="E596" i="3"/>
  <c r="E597" i="3"/>
  <c r="E600" i="3"/>
  <c r="E603" i="3"/>
  <c r="E606" i="3"/>
  <c r="E607" i="3"/>
  <c r="E610" i="3"/>
  <c r="E611" i="3"/>
  <c r="C619" i="3"/>
  <c r="C621" i="3"/>
  <c r="C622" i="3"/>
  <c r="C629" i="3"/>
  <c r="E645" i="3"/>
  <c r="E646" i="3"/>
  <c r="E649" i="3"/>
  <c r="E650" i="3"/>
  <c r="E651" i="3"/>
  <c r="E652" i="3"/>
  <c r="E659" i="3"/>
  <c r="E662" i="3"/>
  <c r="E665" i="3"/>
  <c r="E669" i="3"/>
  <c r="E672" i="3"/>
  <c r="E673" i="3"/>
  <c r="E674" i="3"/>
  <c r="E677" i="3"/>
  <c r="E678" i="3"/>
  <c r="E679" i="3"/>
  <c r="E680" i="3"/>
  <c r="E683" i="3"/>
  <c r="E686" i="3"/>
  <c r="E703" i="3"/>
  <c r="E706" i="3"/>
  <c r="E709" i="3"/>
  <c r="E712" i="3"/>
  <c r="E715" i="3"/>
  <c r="E732" i="3"/>
  <c r="E746" i="3"/>
  <c r="E765" i="3"/>
  <c r="E768" i="3"/>
  <c r="E769" i="3"/>
  <c r="E772" i="3"/>
  <c r="E775" i="3"/>
  <c r="E776" i="3"/>
  <c r="E837" i="3" s="1"/>
  <c r="E852" i="3" s="1"/>
  <c r="E779" i="3"/>
  <c r="E782" i="3"/>
  <c r="E783" i="3"/>
  <c r="E786" i="3"/>
  <c r="E787" i="3"/>
  <c r="E788" i="3"/>
  <c r="E791" i="3"/>
  <c r="E792" i="3"/>
  <c r="E793" i="3"/>
  <c r="E794" i="3"/>
  <c r="E797" i="3"/>
  <c r="E798" i="3"/>
  <c r="E799" i="3"/>
  <c r="E802" i="3"/>
  <c r="E803" i="3"/>
  <c r="E804" i="3"/>
  <c r="E807" i="3"/>
  <c r="E810" i="3"/>
  <c r="E813" i="3"/>
  <c r="E816" i="3"/>
  <c r="E819" i="3"/>
  <c r="E822" i="3"/>
  <c r="E825" i="3"/>
  <c r="E829" i="3"/>
  <c r="H16" i="4"/>
  <c r="C19" i="4"/>
  <c r="H19" i="4"/>
  <c r="C20" i="4"/>
  <c r="C21" i="4" s="1"/>
  <c r="C22" i="4" s="1"/>
  <c r="C23" i="4" s="1"/>
  <c r="C24" i="4" s="1"/>
  <c r="C25" i="4" s="1"/>
  <c r="H20" i="4"/>
  <c r="H21" i="4"/>
  <c r="H22" i="4"/>
  <c r="H23" i="4"/>
  <c r="H24" i="4"/>
  <c r="H25" i="4"/>
  <c r="H27" i="4"/>
  <c r="H29" i="4"/>
  <c r="C38" i="4"/>
  <c r="C39" i="4" s="1"/>
  <c r="C40" i="4" s="1"/>
  <c r="C41" i="4" s="1"/>
  <c r="C42" i="4" s="1"/>
  <c r="H38" i="4"/>
  <c r="H39" i="4"/>
  <c r="H40" i="4"/>
  <c r="H41" i="4"/>
  <c r="H42" i="4"/>
  <c r="C48" i="4"/>
  <c r="C49" i="4" s="1"/>
  <c r="H48" i="4"/>
  <c r="H49" i="4"/>
  <c r="H50" i="4"/>
  <c r="H51" i="4"/>
  <c r="H52" i="4"/>
  <c r="H53" i="4"/>
  <c r="H54" i="4"/>
  <c r="H55" i="4"/>
  <c r="H56" i="4"/>
  <c r="H57" i="4"/>
  <c r="H58" i="4"/>
  <c r="H59" i="4"/>
  <c r="H60" i="4"/>
  <c r="H61" i="4"/>
  <c r="H62" i="4"/>
  <c r="H63" i="4"/>
  <c r="H64" i="4"/>
  <c r="H65" i="4"/>
  <c r="H66" i="4"/>
  <c r="H67" i="4"/>
  <c r="H68" i="4"/>
  <c r="H69" i="4"/>
  <c r="H70" i="4"/>
  <c r="H71" i="4"/>
  <c r="H72" i="4"/>
  <c r="C77" i="4"/>
  <c r="C78" i="4" s="1"/>
  <c r="C79" i="4" s="1"/>
  <c r="C80" i="4" s="1"/>
  <c r="C81" i="4" s="1"/>
  <c r="C82" i="4" s="1"/>
  <c r="C83" i="4" s="1"/>
  <c r="C84" i="4" s="1"/>
  <c r="C85" i="4" s="1"/>
  <c r="C86" i="4" s="1"/>
  <c r="C87" i="4" s="1"/>
  <c r="C88" i="4" s="1"/>
  <c r="C89" i="4" s="1"/>
  <c r="C90" i="4" s="1"/>
  <c r="C91" i="4" s="1"/>
  <c r="C92" i="4" s="1"/>
  <c r="C93" i="4" s="1"/>
  <c r="H77" i="4"/>
  <c r="H78" i="4"/>
  <c r="H79" i="4"/>
  <c r="H80" i="4"/>
  <c r="H81" i="4"/>
  <c r="H82" i="4"/>
  <c r="H83" i="4"/>
  <c r="H84" i="4"/>
  <c r="H85" i="4"/>
  <c r="H86" i="4"/>
  <c r="H87" i="4"/>
  <c r="H88" i="4"/>
  <c r="H89" i="4"/>
  <c r="H90" i="4"/>
  <c r="H91" i="4"/>
  <c r="H92" i="4"/>
  <c r="H93" i="4"/>
  <c r="C98" i="4"/>
  <c r="C99" i="4" s="1"/>
  <c r="C100" i="4" s="1"/>
  <c r="C101" i="4" s="1"/>
  <c r="C102" i="4" s="1"/>
  <c r="C103" i="4" s="1"/>
  <c r="C104" i="4" s="1"/>
  <c r="C105" i="4" s="1"/>
  <c r="C106" i="4" s="1"/>
  <c r="C107" i="4" s="1"/>
  <c r="C108" i="4" s="1"/>
  <c r="C109" i="4" s="1"/>
  <c r="C110" i="4" s="1"/>
  <c r="C111" i="4" s="1"/>
  <c r="C112" i="4" s="1"/>
  <c r="C113" i="4" s="1"/>
  <c r="C114" i="4" s="1"/>
  <c r="C115" i="4" s="1"/>
  <c r="H98" i="4"/>
  <c r="H99" i="4"/>
  <c r="H100" i="4"/>
  <c r="H101" i="4"/>
  <c r="H102" i="4"/>
  <c r="H103" i="4"/>
  <c r="H104" i="4"/>
  <c r="H105" i="4"/>
  <c r="H106" i="4"/>
  <c r="H107" i="4"/>
  <c r="H108" i="4"/>
  <c r="H109" i="4"/>
  <c r="H110" i="4"/>
  <c r="H111" i="4"/>
  <c r="H112" i="4"/>
  <c r="H113" i="4"/>
  <c r="H114" i="4"/>
  <c r="H115" i="4"/>
  <c r="C125" i="4"/>
  <c r="C126" i="4" s="1"/>
  <c r="C127" i="4" s="1"/>
  <c r="C128" i="4" s="1"/>
  <c r="C129" i="4" s="1"/>
  <c r="C130" i="4" s="1"/>
  <c r="C131" i="4" s="1"/>
  <c r="C132" i="4" s="1"/>
  <c r="C133" i="4" s="1"/>
  <c r="C134" i="4" s="1"/>
  <c r="C135" i="4" s="1"/>
  <c r="C136" i="4" s="1"/>
  <c r="C137" i="4" s="1"/>
  <c r="H125" i="4"/>
  <c r="H126" i="4"/>
  <c r="H127" i="4"/>
  <c r="H128" i="4"/>
  <c r="H129" i="4"/>
  <c r="H130" i="4"/>
  <c r="H131" i="4"/>
  <c r="H132" i="4"/>
  <c r="H133" i="4"/>
  <c r="H134" i="4"/>
  <c r="H135" i="4"/>
  <c r="H136" i="4"/>
  <c r="H137" i="4"/>
  <c r="C140" i="4"/>
  <c r="C141" i="4" s="1"/>
  <c r="C142" i="4" s="1"/>
  <c r="C143" i="4" s="1"/>
  <c r="C144" i="4" s="1"/>
  <c r="C145" i="4" s="1"/>
  <c r="C146" i="4" s="1"/>
  <c r="C147" i="4" s="1"/>
  <c r="H140" i="4"/>
  <c r="H141" i="4"/>
  <c r="H142" i="4"/>
  <c r="H143" i="4"/>
  <c r="H144" i="4"/>
  <c r="H145" i="4"/>
  <c r="H146" i="4"/>
  <c r="H147" i="4"/>
  <c r="H149" i="4"/>
  <c r="H151" i="4"/>
  <c r="C154" i="4"/>
  <c r="C155" i="4" s="1"/>
  <c r="H154" i="4"/>
  <c r="H155" i="4"/>
  <c r="H157" i="4"/>
  <c r="C158" i="4"/>
  <c r="C159" i="4" s="1"/>
  <c r="C160" i="4" s="1"/>
  <c r="C161" i="4" s="1"/>
  <c r="C162" i="4" s="1"/>
  <c r="H158" i="4"/>
  <c r="H159" i="4"/>
  <c r="H160" i="4"/>
  <c r="H161" i="4"/>
  <c r="H162" i="4"/>
  <c r="C165" i="4"/>
  <c r="C166" i="4" s="1"/>
  <c r="C167" i="4" s="1"/>
  <c r="C168" i="4" s="1"/>
  <c r="H165" i="4"/>
  <c r="H166" i="4"/>
  <c r="H167" i="4"/>
  <c r="H168" i="4"/>
  <c r="C171" i="4"/>
  <c r="H171" i="4"/>
  <c r="C174" i="4"/>
  <c r="C175" i="4" s="1"/>
  <c r="C176" i="4" s="1"/>
  <c r="H174" i="4"/>
  <c r="H175" i="4"/>
  <c r="H176" i="4"/>
  <c r="C182" i="4"/>
  <c r="C183" i="4" s="1"/>
  <c r="H182" i="4"/>
  <c r="H183" i="4"/>
  <c r="H184" i="4"/>
  <c r="H185" i="4"/>
  <c r="H192" i="4"/>
  <c r="C195" i="4"/>
  <c r="C196" i="4" s="1"/>
  <c r="C197" i="4" s="1"/>
  <c r="C198" i="4" s="1"/>
  <c r="C199" i="4" s="1"/>
  <c r="C200" i="4" s="1"/>
  <c r="C201" i="4" s="1"/>
  <c r="C202" i="4" s="1"/>
  <c r="C203" i="4" s="1"/>
  <c r="C204" i="4" s="1"/>
  <c r="H195" i="4"/>
  <c r="H196" i="4"/>
  <c r="H197" i="4"/>
  <c r="H198" i="4"/>
  <c r="H199" i="4"/>
  <c r="H200" i="4"/>
  <c r="H201" i="4"/>
  <c r="H202" i="4"/>
  <c r="H203" i="4"/>
  <c r="H204" i="4"/>
  <c r="C207" i="4"/>
  <c r="C208" i="4" s="1"/>
  <c r="C209" i="4" s="1"/>
  <c r="H207" i="4"/>
  <c r="H208" i="4"/>
  <c r="H209" i="4"/>
  <c r="C215" i="4"/>
  <c r="C216" i="4" s="1"/>
  <c r="C217" i="4" s="1"/>
  <c r="C218" i="4" s="1"/>
  <c r="C219" i="4" s="1"/>
  <c r="C220" i="4" s="1"/>
  <c r="C221" i="4" s="1"/>
  <c r="C222" i="4" s="1"/>
  <c r="H215" i="4"/>
  <c r="H216" i="4"/>
  <c r="H217" i="4"/>
  <c r="H218" i="4"/>
  <c r="H219" i="4"/>
  <c r="H220" i="4"/>
  <c r="H221" i="4"/>
  <c r="H222" i="4"/>
  <c r="C225" i="4"/>
  <c r="C226" i="4" s="1"/>
  <c r="C227" i="4" s="1"/>
  <c r="C228" i="4" s="1"/>
  <c r="C229" i="4" s="1"/>
  <c r="H225" i="4"/>
  <c r="H226" i="4"/>
  <c r="H227" i="4"/>
  <c r="H228" i="4"/>
  <c r="H229" i="4"/>
  <c r="H232" i="4"/>
  <c r="C233" i="4"/>
  <c r="C234" i="4" s="1"/>
  <c r="C235" i="4" s="1"/>
  <c r="H233" i="4"/>
  <c r="H234" i="4"/>
  <c r="H235" i="4"/>
  <c r="C238" i="4"/>
  <c r="C239" i="4" s="1"/>
  <c r="H238" i="4"/>
  <c r="H239" i="4"/>
  <c r="H241" i="4"/>
  <c r="H243" i="4"/>
  <c r="C244" i="4"/>
  <c r="C245" i="4" s="1"/>
  <c r="H244" i="4"/>
  <c r="H245" i="4"/>
  <c r="H247" i="4"/>
  <c r="H254" i="4"/>
  <c r="C257" i="4"/>
  <c r="H257" i="4"/>
  <c r="C258" i="4"/>
  <c r="H258" i="4"/>
  <c r="C261" i="4"/>
  <c r="H261" i="4"/>
  <c r="C262" i="4"/>
  <c r="C263" i="4" s="1"/>
  <c r="H262" i="4"/>
  <c r="H263" i="4"/>
  <c r="C271" i="4"/>
  <c r="C272" i="4" s="1"/>
  <c r="H271" i="4"/>
  <c r="H272" i="4"/>
  <c r="H274" i="4"/>
  <c r="C277" i="4"/>
  <c r="H277" i="4"/>
  <c r="H280" i="4"/>
  <c r="H281" i="4"/>
  <c r="H282" i="4"/>
  <c r="H285" i="4"/>
  <c r="H286" i="4"/>
  <c r="H288" i="4"/>
  <c r="H290" i="4"/>
  <c r="H292" i="4"/>
  <c r="H294" i="4"/>
  <c r="H296" i="4"/>
  <c r="C308" i="4"/>
  <c r="C309" i="4" s="1"/>
  <c r="C310" i="4" s="1"/>
  <c r="C311" i="4" s="1"/>
  <c r="C312" i="4" s="1"/>
  <c r="C313" i="4" s="1"/>
  <c r="C314" i="4" s="1"/>
  <c r="C315" i="4" s="1"/>
  <c r="C316" i="4" s="1"/>
  <c r="C317" i="4" s="1"/>
  <c r="C318" i="4" s="1"/>
  <c r="C319" i="4" s="1"/>
  <c r="C320" i="4" s="1"/>
  <c r="C321" i="4" s="1"/>
  <c r="C322" i="4" s="1"/>
  <c r="C323" i="4" s="1"/>
  <c r="C324" i="4" s="1"/>
  <c r="C325" i="4" s="1"/>
  <c r="C326" i="4" s="1"/>
  <c r="C327" i="4" s="1"/>
  <c r="H329" i="4"/>
  <c r="C332" i="4"/>
  <c r="H332" i="4"/>
  <c r="C333" i="4"/>
  <c r="C334" i="4" s="1"/>
  <c r="C335" i="4" s="1"/>
  <c r="C336" i="4" s="1"/>
  <c r="H333" i="4"/>
  <c r="H334" i="4"/>
  <c r="H335" i="4"/>
  <c r="H336" i="4"/>
  <c r="C339" i="4"/>
  <c r="H339" i="4"/>
  <c r="H341" i="4"/>
  <c r="H343" i="4"/>
  <c r="H345" i="4"/>
  <c r="H347" i="4"/>
  <c r="C350" i="4"/>
  <c r="H350" i="4"/>
  <c r="C351" i="4"/>
  <c r="H351" i="4"/>
  <c r="C354" i="4"/>
  <c r="H354" i="4"/>
  <c r="C355" i="4"/>
  <c r="C356" i="4" s="1"/>
  <c r="H355" i="4"/>
  <c r="H356" i="4"/>
  <c r="C359" i="4"/>
  <c r="C360" i="4" s="1"/>
  <c r="H359" i="4"/>
  <c r="H360" i="4"/>
  <c r="H370" i="4"/>
  <c r="H371" i="4"/>
  <c r="H373" i="4"/>
  <c r="H375" i="4"/>
  <c r="H377" i="4"/>
  <c r="H379" i="4"/>
  <c r="H382" i="4"/>
  <c r="H383" i="4"/>
  <c r="C386" i="4"/>
  <c r="H386" i="4"/>
  <c r="H396" i="4"/>
  <c r="H398" i="4"/>
  <c r="H400" i="4"/>
  <c r="H402" i="4"/>
  <c r="H404" i="4"/>
  <c r="H406" i="4"/>
  <c r="H408" i="4"/>
  <c r="H410" i="4"/>
  <c r="H412" i="4"/>
  <c r="H414" i="4"/>
  <c r="H416" i="4"/>
  <c r="H418" i="4"/>
  <c r="H420" i="4"/>
  <c r="H422" i="4"/>
  <c r="H424" i="4"/>
  <c r="C427" i="4"/>
  <c r="C428" i="4" s="1"/>
  <c r="C429" i="4" s="1"/>
  <c r="H427" i="4"/>
  <c r="H428" i="4"/>
  <c r="H429" i="4"/>
  <c r="C432" i="4"/>
  <c r="H432" i="4"/>
  <c r="H434" i="4"/>
  <c r="H436" i="4"/>
  <c r="H438" i="4"/>
  <c r="H440" i="4"/>
  <c r="H442" i="4"/>
  <c r="H444" i="4"/>
  <c r="H446" i="4"/>
  <c r="H448" i="4"/>
  <c r="H450" i="4"/>
  <c r="H452" i="4"/>
  <c r="H454" i="4"/>
  <c r="H456" i="4"/>
  <c r="H458" i="4"/>
  <c r="C467" i="4"/>
  <c r="C468" i="4" s="1"/>
  <c r="C469" i="4" s="1"/>
  <c r="C470" i="4" s="1"/>
  <c r="C471" i="4" s="1"/>
  <c r="C472" i="4" s="1"/>
  <c r="H467" i="4"/>
  <c r="H468" i="4"/>
  <c r="H469" i="4"/>
  <c r="H470" i="4"/>
  <c r="H471" i="4"/>
  <c r="H472" i="4"/>
  <c r="H474" i="4"/>
  <c r="C477" i="4"/>
  <c r="C478" i="4" s="1"/>
  <c r="H477" i="4"/>
  <c r="H478" i="4"/>
  <c r="H479" i="4"/>
  <c r="H480" i="4"/>
  <c r="C481" i="4"/>
  <c r="C482" i="4" s="1"/>
  <c r="H481" i="4"/>
  <c r="H482" i="4"/>
  <c r="H483" i="4"/>
  <c r="H484" i="4"/>
  <c r="H492" i="4"/>
  <c r="H494" i="4"/>
  <c r="H496" i="4"/>
  <c r="H498" i="4"/>
  <c r="C501" i="4"/>
  <c r="H501" i="4"/>
  <c r="C504" i="4"/>
  <c r="H504" i="4"/>
  <c r="H506" i="4"/>
  <c r="H508" i="4"/>
  <c r="H516" i="4"/>
  <c r="C519" i="4"/>
  <c r="H519" i="4"/>
  <c r="C522" i="4"/>
  <c r="H522" i="4"/>
  <c r="H524" i="4"/>
  <c r="H532" i="4"/>
  <c r="H535" i="4"/>
  <c r="H536" i="4"/>
  <c r="H537" i="4"/>
  <c r="H538" i="4"/>
  <c r="C541" i="4"/>
  <c r="H541" i="4"/>
  <c r="A553" i="4"/>
  <c r="D553" i="4"/>
  <c r="A554" i="4"/>
  <c r="D554" i="4"/>
  <c r="A555" i="4"/>
  <c r="D555" i="4"/>
  <c r="A556" i="4"/>
  <c r="D556" i="4"/>
  <c r="A557" i="4"/>
  <c r="D557" i="4"/>
  <c r="A558" i="4"/>
  <c r="D558" i="4"/>
  <c r="A559" i="4"/>
  <c r="D559" i="4"/>
  <c r="A560" i="4"/>
  <c r="D560" i="4"/>
  <c r="A561" i="4"/>
  <c r="D561" i="4"/>
  <c r="A563" i="4"/>
  <c r="D563" i="4"/>
  <c r="A564" i="4"/>
  <c r="D564" i="4"/>
  <c r="A565" i="4"/>
  <c r="D565" i="4"/>
  <c r="H98" i="8"/>
  <c r="H170" i="8"/>
  <c r="H264" i="8"/>
  <c r="H265" i="8"/>
  <c r="H266" i="8"/>
  <c r="H267" i="8"/>
  <c r="H268" i="8"/>
  <c r="H269" i="8"/>
  <c r="H270" i="8"/>
  <c r="H271" i="8"/>
  <c r="H272" i="8"/>
  <c r="H273" i="8"/>
  <c r="H274" i="8"/>
  <c r="H275" i="8"/>
  <c r="H276" i="8"/>
  <c r="H277" i="8"/>
  <c r="H278" i="8"/>
  <c r="H280" i="8"/>
  <c r="H281" i="8"/>
  <c r="H282" i="8"/>
  <c r="H283" i="8"/>
  <c r="H284" i="8"/>
  <c r="H285" i="8"/>
  <c r="H286" i="8"/>
  <c r="H288" i="8"/>
  <c r="H289" i="8"/>
  <c r="H290" i="8"/>
  <c r="H291" i="8"/>
  <c r="H292" i="8"/>
  <c r="H293" i="8"/>
  <c r="H294" i="8"/>
  <c r="H295" i="8"/>
  <c r="H296" i="8"/>
  <c r="H297" i="8"/>
  <c r="H298" i="8"/>
  <c r="H299" i="8"/>
  <c r="H300" i="8"/>
  <c r="H301" i="8"/>
  <c r="H302" i="8"/>
  <c r="H303" i="8"/>
  <c r="H304" i="8"/>
  <c r="H305" i="8"/>
  <c r="H306" i="8"/>
  <c r="H307" i="8"/>
  <c r="H308" i="8"/>
  <c r="H309" i="8"/>
  <c r="H310" i="8"/>
  <c r="H311" i="8"/>
  <c r="H312" i="8"/>
  <c r="H313" i="8"/>
  <c r="H314" i="8"/>
  <c r="H315" i="8"/>
  <c r="H316" i="8"/>
  <c r="H317" i="8"/>
  <c r="H318" i="8"/>
  <c r="H319" i="8"/>
  <c r="H320" i="8"/>
  <c r="H321" i="8"/>
  <c r="H322" i="8"/>
  <c r="H323" i="8"/>
  <c r="H324" i="8"/>
  <c r="H325" i="8"/>
  <c r="H326" i="8"/>
  <c r="H327" i="8"/>
  <c r="H328" i="8"/>
  <c r="H329" i="8"/>
  <c r="H330" i="8"/>
  <c r="H331" i="8"/>
  <c r="H332" i="8"/>
  <c r="H333" i="8"/>
  <c r="H334" i="8"/>
  <c r="H335" i="8"/>
  <c r="H336" i="8"/>
  <c r="H337" i="8"/>
  <c r="H338" i="8"/>
  <c r="H339" i="8"/>
  <c r="H340" i="8"/>
  <c r="H341" i="8"/>
  <c r="H342" i="8"/>
  <c r="H343" i="8"/>
  <c r="H344" i="8"/>
  <c r="H345" i="8"/>
  <c r="H346" i="8"/>
  <c r="H347" i="8"/>
  <c r="H348" i="8"/>
  <c r="H349" i="8"/>
  <c r="H350" i="8"/>
  <c r="H351" i="8"/>
  <c r="H352" i="8"/>
  <c r="H353" i="8"/>
  <c r="H354" i="8"/>
  <c r="H355" i="8"/>
  <c r="H356" i="8"/>
  <c r="H357" i="8"/>
  <c r="H358" i="8"/>
  <c r="H359" i="8"/>
  <c r="H360" i="8"/>
  <c r="H361" i="8"/>
  <c r="H362" i="8"/>
  <c r="H363" i="8"/>
  <c r="H364" i="8"/>
  <c r="H365" i="8"/>
  <c r="H366" i="8"/>
  <c r="H367" i="8"/>
  <c r="H368" i="8"/>
  <c r="H369" i="8"/>
  <c r="H370" i="8"/>
  <c r="H371" i="8"/>
  <c r="H372" i="8"/>
  <c r="H373" i="8"/>
  <c r="H374" i="8"/>
  <c r="H375" i="8"/>
  <c r="H376" i="8"/>
  <c r="H377" i="8"/>
  <c r="H378" i="8"/>
  <c r="H379" i="8"/>
  <c r="H380" i="8"/>
  <c r="H381" i="8"/>
  <c r="H382" i="8"/>
  <c r="H383" i="8"/>
  <c r="H384" i="8"/>
  <c r="H385" i="8"/>
  <c r="H386" i="8"/>
  <c r="H387" i="8"/>
  <c r="H388" i="8"/>
  <c r="H389" i="8"/>
  <c r="H390" i="8"/>
  <c r="H391" i="8"/>
  <c r="H392" i="8"/>
  <c r="H393" i="8"/>
  <c r="H394" i="8"/>
  <c r="H395" i="8"/>
  <c r="H396" i="8"/>
  <c r="H397" i="8"/>
  <c r="H398" i="8"/>
  <c r="H399" i="8"/>
  <c r="H400" i="8"/>
  <c r="H401" i="8"/>
  <c r="H402" i="8"/>
  <c r="H403" i="8"/>
  <c r="H404" i="8"/>
  <c r="H405" i="8"/>
  <c r="H406" i="8"/>
  <c r="H407" i="8"/>
  <c r="H408" i="8"/>
  <c r="H409" i="8"/>
  <c r="H410" i="8"/>
  <c r="H411" i="8"/>
  <c r="H412" i="8"/>
  <c r="H413" i="8"/>
  <c r="H414" i="8"/>
  <c r="H415" i="8"/>
  <c r="H416" i="8"/>
  <c r="H417" i="8"/>
  <c r="H418" i="8"/>
  <c r="H419" i="8"/>
  <c r="H420" i="8"/>
  <c r="H421" i="8"/>
  <c r="H422" i="8"/>
  <c r="H423" i="8"/>
  <c r="H424" i="8"/>
  <c r="H425" i="8"/>
  <c r="H426" i="8"/>
  <c r="H427" i="8"/>
  <c r="H428" i="8"/>
  <c r="H429" i="8"/>
  <c r="H430" i="8"/>
  <c r="H431" i="8"/>
  <c r="H432" i="8"/>
  <c r="H433" i="8"/>
  <c r="H434" i="8"/>
  <c r="H435" i="8"/>
  <c r="H436" i="8"/>
  <c r="H437" i="8"/>
  <c r="H438" i="8"/>
  <c r="H439" i="8"/>
  <c r="H440" i="8"/>
  <c r="H441" i="8"/>
  <c r="H442" i="8"/>
  <c r="H443" i="8"/>
  <c r="H444" i="8"/>
  <c r="H445" i="8"/>
  <c r="H446" i="8"/>
  <c r="H447" i="8"/>
  <c r="H448" i="8"/>
  <c r="H449" i="8"/>
  <c r="H450" i="8"/>
  <c r="H451" i="8"/>
  <c r="H452" i="8"/>
  <c r="H453" i="8"/>
  <c r="H454" i="8"/>
  <c r="H455" i="8"/>
  <c r="H456" i="8"/>
  <c r="H457" i="8"/>
  <c r="H458" i="8"/>
  <c r="H459" i="8"/>
  <c r="H460" i="8"/>
  <c r="H461" i="8"/>
  <c r="H462" i="8"/>
  <c r="H463" i="8"/>
  <c r="H464" i="8"/>
  <c r="H465" i="8"/>
  <c r="H466" i="8"/>
  <c r="H467" i="8"/>
  <c r="H468" i="8"/>
  <c r="H469" i="8"/>
  <c r="H470" i="8"/>
  <c r="H471" i="8"/>
  <c r="H472" i="8"/>
  <c r="H473" i="8"/>
  <c r="H474" i="8"/>
  <c r="H475" i="8"/>
  <c r="H476" i="8"/>
  <c r="H477" i="8"/>
  <c r="H478" i="8"/>
  <c r="H479" i="8"/>
  <c r="H480" i="8"/>
  <c r="H481" i="8"/>
  <c r="H482" i="8"/>
  <c r="H483" i="8"/>
  <c r="H484" i="8"/>
  <c r="H485" i="8"/>
  <c r="H486" i="8"/>
  <c r="H487" i="8"/>
  <c r="H488" i="8"/>
  <c r="H489" i="8"/>
  <c r="H490" i="8"/>
  <c r="H491" i="8"/>
  <c r="H492" i="8"/>
  <c r="H493" i="8"/>
  <c r="H494" i="8"/>
  <c r="H495" i="8"/>
  <c r="H499" i="8"/>
  <c r="H500" i="8"/>
  <c r="H501" i="8"/>
  <c r="H502" i="8"/>
  <c r="H503" i="8"/>
  <c r="H504" i="8"/>
  <c r="H505" i="8"/>
  <c r="H506" i="8"/>
  <c r="H507" i="8"/>
  <c r="H508" i="8"/>
  <c r="H509" i="8"/>
  <c r="H510" i="8"/>
  <c r="H511" i="8"/>
  <c r="H512" i="8"/>
  <c r="H513" i="8"/>
  <c r="H514" i="8"/>
  <c r="H515" i="8"/>
  <c r="H516" i="8"/>
  <c r="H517" i="8"/>
  <c r="H518" i="8"/>
  <c r="H519" i="8"/>
  <c r="H520" i="8"/>
  <c r="H521" i="8"/>
  <c r="H522" i="8"/>
  <c r="H523" i="8"/>
  <c r="H524" i="8"/>
  <c r="H525" i="8"/>
  <c r="H526" i="8"/>
  <c r="H527" i="8"/>
  <c r="H528" i="8"/>
  <c r="H529" i="8"/>
  <c r="H530" i="8"/>
  <c r="H531" i="8"/>
  <c r="H532" i="8"/>
  <c r="H533" i="8"/>
  <c r="H534" i="8"/>
  <c r="H535" i="8"/>
  <c r="H536" i="8"/>
  <c r="H537" i="8"/>
  <c r="H538" i="8"/>
  <c r="H539" i="8"/>
  <c r="H540" i="8"/>
  <c r="H541" i="8"/>
  <c r="H542" i="8"/>
  <c r="H543" i="8"/>
  <c r="H544" i="8"/>
  <c r="H545" i="8"/>
  <c r="H546" i="8"/>
  <c r="H547" i="8"/>
  <c r="H548" i="8"/>
  <c r="H549" i="8"/>
  <c r="H550" i="8"/>
  <c r="H551" i="8"/>
  <c r="H552" i="8"/>
  <c r="H553" i="8"/>
  <c r="H554" i="8"/>
  <c r="H555" i="8"/>
  <c r="H556" i="8"/>
  <c r="H557" i="8"/>
  <c r="H558" i="8"/>
  <c r="H559" i="8"/>
  <c r="H560" i="8"/>
  <c r="H561" i="8"/>
  <c r="H562" i="8"/>
  <c r="H563" i="8"/>
  <c r="H564" i="8"/>
  <c r="H565" i="8"/>
  <c r="H566" i="8"/>
  <c r="H567" i="8"/>
  <c r="H568" i="8"/>
  <c r="H569" i="8"/>
  <c r="H570" i="8"/>
  <c r="H571" i="8"/>
  <c r="H572" i="8"/>
  <c r="H573" i="8"/>
  <c r="H574" i="8"/>
  <c r="H575" i="8"/>
  <c r="H576" i="8"/>
  <c r="H577" i="8"/>
  <c r="H578" i="8"/>
  <c r="H579" i="8"/>
  <c r="H580" i="8"/>
  <c r="H581" i="8"/>
  <c r="H582" i="8"/>
  <c r="H583" i="8"/>
  <c r="H584" i="8"/>
  <c r="H585" i="8"/>
  <c r="H586" i="8"/>
  <c r="H587" i="8"/>
  <c r="H588" i="8"/>
  <c r="H589" i="8"/>
  <c r="H590" i="8"/>
  <c r="H591" i="8"/>
  <c r="H592" i="8"/>
  <c r="H593" i="8"/>
  <c r="H594" i="8"/>
  <c r="H595" i="8"/>
  <c r="H596" i="8"/>
  <c r="H597" i="8"/>
  <c r="H598" i="8"/>
  <c r="H599" i="8"/>
  <c r="H600" i="8"/>
  <c r="H601" i="8"/>
  <c r="H602" i="8"/>
  <c r="H603" i="8"/>
  <c r="H604" i="8"/>
  <c r="H605" i="8"/>
  <c r="H606" i="8"/>
  <c r="H607" i="8"/>
  <c r="H608" i="8"/>
  <c r="H609" i="8"/>
  <c r="H610" i="8"/>
  <c r="H611" i="8"/>
  <c r="H612" i="8"/>
  <c r="H613" i="8"/>
  <c r="H614" i="8"/>
  <c r="H615" i="8"/>
  <c r="H616" i="8"/>
  <c r="H617" i="8"/>
  <c r="H618" i="8"/>
  <c r="H619" i="8"/>
  <c r="H620" i="8"/>
  <c r="H621" i="8"/>
  <c r="H622" i="8"/>
  <c r="H623" i="8"/>
  <c r="H624" i="8"/>
  <c r="H625" i="8"/>
  <c r="H626" i="8"/>
  <c r="H627" i="8"/>
  <c r="H628" i="8"/>
  <c r="H629" i="8"/>
  <c r="H630" i="8"/>
  <c r="H631" i="8"/>
  <c r="H632" i="8"/>
  <c r="H633" i="8"/>
  <c r="H634" i="8"/>
  <c r="H635" i="8"/>
  <c r="H636" i="8"/>
  <c r="H637" i="8"/>
  <c r="H638" i="8"/>
  <c r="H639" i="8"/>
  <c r="H640" i="8"/>
  <c r="H641" i="8"/>
  <c r="H642" i="8"/>
  <c r="H643" i="8"/>
  <c r="H644" i="8"/>
  <c r="H645" i="8"/>
  <c r="H646" i="8"/>
  <c r="H647" i="8"/>
  <c r="H648" i="8"/>
  <c r="H649" i="8"/>
  <c r="H650" i="8"/>
  <c r="H651" i="8"/>
  <c r="H652" i="8"/>
  <c r="H653" i="8"/>
  <c r="H654" i="8"/>
  <c r="H655" i="8"/>
  <c r="H656" i="8"/>
  <c r="H657" i="8"/>
  <c r="H658" i="8"/>
  <c r="H659" i="8"/>
  <c r="H660" i="8"/>
  <c r="H661" i="8"/>
  <c r="H662" i="8"/>
  <c r="H663" i="8"/>
  <c r="H664" i="8"/>
  <c r="H665" i="8"/>
  <c r="H666" i="8"/>
  <c r="H667" i="8"/>
  <c r="H668" i="8"/>
  <c r="H669" i="8"/>
  <c r="H670" i="8"/>
  <c r="H671" i="8"/>
  <c r="H672" i="8"/>
  <c r="H673" i="8"/>
  <c r="H674" i="8"/>
  <c r="H675" i="8"/>
  <c r="H676" i="8"/>
  <c r="H677" i="8"/>
  <c r="H678" i="8"/>
  <c r="H679" i="8"/>
  <c r="H680" i="8"/>
  <c r="H681" i="8"/>
  <c r="H682" i="8"/>
  <c r="H683" i="8"/>
  <c r="H684" i="8"/>
  <c r="H685" i="8"/>
  <c r="H686" i="8"/>
  <c r="H687" i="8"/>
  <c r="H688" i="8"/>
  <c r="H689" i="8"/>
  <c r="H690" i="8"/>
  <c r="H691" i="8"/>
  <c r="H692" i="8"/>
  <c r="H693" i="8"/>
  <c r="H694" i="8"/>
  <c r="H695" i="8"/>
  <c r="H696" i="8"/>
  <c r="H697" i="8"/>
  <c r="H698" i="8"/>
  <c r="H699" i="8"/>
  <c r="H700" i="8"/>
  <c r="H701" i="8"/>
  <c r="H702" i="8"/>
  <c r="H703" i="8"/>
  <c r="H704" i="8"/>
  <c r="H705" i="8"/>
  <c r="H706" i="8"/>
  <c r="H707" i="8"/>
  <c r="H708" i="8"/>
  <c r="H709" i="8"/>
  <c r="H710" i="8"/>
  <c r="H711" i="8"/>
  <c r="H712" i="8"/>
  <c r="H713" i="8"/>
  <c r="H714" i="8"/>
  <c r="H715" i="8"/>
  <c r="H716" i="8"/>
  <c r="H717" i="8"/>
  <c r="H718" i="8"/>
  <c r="H719" i="8"/>
  <c r="H720" i="8"/>
  <c r="H721" i="8"/>
  <c r="H722" i="8"/>
  <c r="H723" i="8"/>
  <c r="H724" i="8"/>
  <c r="H725" i="8"/>
  <c r="H726" i="8"/>
  <c r="H727" i="8"/>
  <c r="H728" i="8"/>
  <c r="H729" i="8"/>
  <c r="H730" i="8"/>
  <c r="H731" i="8"/>
  <c r="H732" i="8"/>
  <c r="H733" i="8"/>
  <c r="H734" i="8"/>
  <c r="H735" i="8"/>
  <c r="H736" i="8"/>
  <c r="H737" i="8"/>
  <c r="H738" i="8"/>
  <c r="H739" i="8"/>
  <c r="H740" i="8"/>
  <c r="H741" i="8"/>
  <c r="H742" i="8"/>
  <c r="H743" i="8"/>
  <c r="H744" i="8"/>
  <c r="H745" i="8"/>
  <c r="H746" i="8"/>
  <c r="H747" i="8"/>
  <c r="H748" i="8"/>
  <c r="H749" i="8"/>
  <c r="H750" i="8"/>
  <c r="H751" i="8"/>
  <c r="H752" i="8"/>
  <c r="H753" i="8"/>
  <c r="H754" i="8"/>
  <c r="H755" i="8"/>
  <c r="H756" i="8"/>
  <c r="H757" i="8"/>
  <c r="H758" i="8"/>
  <c r="H759" i="8"/>
  <c r="H760" i="8"/>
  <c r="H761" i="8"/>
  <c r="H762" i="8"/>
  <c r="H763" i="8"/>
  <c r="H764" i="8"/>
  <c r="H765" i="8"/>
  <c r="H766" i="8"/>
  <c r="H767" i="8"/>
  <c r="H768" i="8"/>
  <c r="H769" i="8"/>
  <c r="H770" i="8"/>
  <c r="H771" i="8"/>
  <c r="H772" i="8"/>
  <c r="H773" i="8"/>
  <c r="H774" i="8"/>
  <c r="H775" i="8"/>
  <c r="H776" i="8"/>
  <c r="H777" i="8"/>
  <c r="H778" i="8"/>
  <c r="H779" i="8"/>
  <c r="H780" i="8"/>
  <c r="H781" i="8"/>
  <c r="H782" i="8"/>
  <c r="H783" i="8"/>
  <c r="H784" i="8"/>
  <c r="H785" i="8"/>
  <c r="H786" i="8"/>
  <c r="H787" i="8"/>
  <c r="H788" i="8"/>
  <c r="H789" i="8"/>
  <c r="H790" i="8"/>
  <c r="H791" i="8"/>
  <c r="H792" i="8"/>
  <c r="H793" i="8"/>
  <c r="H794" i="8"/>
  <c r="H795" i="8"/>
  <c r="H796" i="8"/>
  <c r="H797" i="8"/>
  <c r="H798" i="8"/>
  <c r="H799" i="8"/>
  <c r="H800" i="8"/>
  <c r="H801" i="8"/>
  <c r="H802" i="8"/>
  <c r="H803" i="8"/>
  <c r="H804" i="8"/>
  <c r="H805" i="8"/>
  <c r="H806" i="8"/>
  <c r="H807" i="8"/>
  <c r="H808" i="8"/>
  <c r="H809" i="8"/>
  <c r="H810" i="8"/>
  <c r="H811" i="8"/>
  <c r="H812" i="8"/>
  <c r="H813" i="8"/>
  <c r="H814" i="8"/>
  <c r="H815" i="8"/>
  <c r="H816" i="8"/>
  <c r="H817" i="8"/>
  <c r="H818" i="8"/>
  <c r="H819" i="8"/>
  <c r="H820" i="8"/>
  <c r="H821" i="8"/>
  <c r="H822" i="8"/>
  <c r="H823" i="8"/>
  <c r="H824" i="8"/>
  <c r="H825" i="8"/>
  <c r="H826" i="8"/>
  <c r="H827" i="8"/>
  <c r="H828" i="8"/>
  <c r="H829" i="8"/>
  <c r="H830" i="8"/>
  <c r="H831" i="8"/>
  <c r="H832" i="8"/>
  <c r="H833" i="8"/>
  <c r="H834" i="8"/>
  <c r="H835" i="8"/>
  <c r="H836" i="8"/>
  <c r="H837" i="8"/>
  <c r="H838" i="8"/>
  <c r="H839" i="8"/>
  <c r="H840" i="8"/>
  <c r="H841" i="8"/>
  <c r="H842" i="8"/>
  <c r="H843" i="8"/>
  <c r="H844" i="8"/>
  <c r="H845" i="8"/>
  <c r="H846" i="8"/>
  <c r="H847" i="8"/>
  <c r="H848" i="8"/>
  <c r="H849" i="8"/>
  <c r="H850" i="8"/>
  <c r="H851" i="8"/>
  <c r="H852" i="8"/>
  <c r="H853" i="8"/>
  <c r="H854" i="8"/>
  <c r="H855" i="8"/>
  <c r="H856" i="8"/>
  <c r="H857" i="8"/>
  <c r="H858" i="8"/>
  <c r="H859" i="8"/>
  <c r="H860" i="8"/>
  <c r="H861" i="8"/>
  <c r="H862" i="8"/>
  <c r="H863" i="8"/>
  <c r="H864" i="8"/>
  <c r="H865" i="8"/>
  <c r="H866" i="8"/>
  <c r="H867" i="8"/>
  <c r="H868" i="8"/>
  <c r="H869" i="8"/>
  <c r="H870" i="8"/>
  <c r="H871" i="8"/>
  <c r="H872" i="8"/>
  <c r="H873" i="8"/>
  <c r="H874" i="8"/>
  <c r="H875" i="8"/>
  <c r="H876" i="8"/>
  <c r="H877" i="8"/>
  <c r="H878" i="8"/>
  <c r="H879" i="8"/>
  <c r="H880" i="8"/>
  <c r="H881" i="8"/>
  <c r="H882" i="8"/>
  <c r="H883" i="8"/>
  <c r="H884" i="8"/>
  <c r="H885" i="8"/>
  <c r="H886" i="8"/>
  <c r="H887" i="8"/>
  <c r="H888" i="8"/>
  <c r="H889" i="8"/>
  <c r="H890" i="8"/>
  <c r="H891" i="8"/>
  <c r="H892" i="8"/>
  <c r="H893" i="8"/>
  <c r="H894" i="8"/>
  <c r="H895" i="8"/>
  <c r="H896" i="8"/>
  <c r="H897" i="8"/>
  <c r="H898" i="8"/>
  <c r="H899" i="8"/>
  <c r="H900" i="8"/>
  <c r="H901" i="8"/>
  <c r="H902" i="8"/>
  <c r="H903" i="8"/>
  <c r="H904" i="8"/>
  <c r="H905" i="8"/>
  <c r="H906" i="8"/>
  <c r="H907" i="8"/>
  <c r="H908" i="8"/>
  <c r="H909" i="8"/>
  <c r="H910" i="8"/>
  <c r="H911" i="8"/>
  <c r="H912" i="8"/>
  <c r="H913" i="8"/>
  <c r="H914" i="8"/>
  <c r="H915" i="8"/>
  <c r="H916" i="8"/>
  <c r="H917" i="8"/>
  <c r="H918" i="8"/>
  <c r="H919" i="8"/>
  <c r="H920" i="8"/>
  <c r="H921" i="8"/>
  <c r="H922" i="8"/>
  <c r="H923" i="8"/>
  <c r="H924" i="8"/>
  <c r="H925" i="8"/>
  <c r="H926" i="8"/>
  <c r="H927" i="8"/>
  <c r="H928" i="8"/>
  <c r="H929" i="8"/>
  <c r="H930" i="8"/>
  <c r="H931" i="8"/>
  <c r="H932" i="8"/>
  <c r="H933" i="8"/>
  <c r="H934" i="8"/>
  <c r="H935" i="8"/>
  <c r="H936" i="8"/>
  <c r="H937" i="8"/>
  <c r="H938" i="8"/>
  <c r="H939" i="8"/>
  <c r="H940" i="8"/>
  <c r="H941" i="8"/>
  <c r="H942" i="8"/>
  <c r="H943" i="8"/>
  <c r="H944" i="8"/>
  <c r="H945" i="8"/>
  <c r="H946" i="8"/>
  <c r="H947" i="8"/>
  <c r="H948" i="8"/>
  <c r="H949" i="8"/>
  <c r="H950" i="8"/>
  <c r="H951" i="8"/>
  <c r="H952" i="8"/>
  <c r="H953" i="8"/>
  <c r="H954" i="8"/>
  <c r="H955" i="8"/>
  <c r="H956" i="8"/>
  <c r="H957" i="8"/>
  <c r="H958" i="8"/>
  <c r="H959" i="8"/>
  <c r="H960" i="8"/>
  <c r="H961" i="8"/>
  <c r="H962" i="8"/>
  <c r="H963" i="8"/>
  <c r="H964" i="8"/>
  <c r="H965" i="8"/>
  <c r="H966" i="8"/>
  <c r="H967" i="8"/>
  <c r="H968" i="8"/>
  <c r="H969" i="8"/>
  <c r="H970" i="8"/>
  <c r="H971" i="8"/>
  <c r="H972" i="8"/>
  <c r="H973" i="8"/>
  <c r="H974" i="8"/>
  <c r="H975" i="8"/>
  <c r="H976" i="8"/>
  <c r="H977" i="8"/>
  <c r="H978" i="8"/>
  <c r="H979" i="8"/>
  <c r="H980" i="8"/>
  <c r="H981" i="8"/>
  <c r="H982" i="8"/>
  <c r="H983" i="8"/>
  <c r="H984" i="8"/>
  <c r="H985" i="8"/>
  <c r="H986" i="8"/>
  <c r="H987" i="8"/>
  <c r="H988" i="8"/>
  <c r="H989" i="8"/>
  <c r="H990" i="8"/>
  <c r="H991" i="8"/>
  <c r="H992" i="8"/>
  <c r="H993" i="8"/>
  <c r="H994" i="8"/>
  <c r="H995" i="8"/>
  <c r="H996" i="8"/>
  <c r="H998" i="8"/>
  <c r="H999" i="8"/>
  <c r="H1000" i="8"/>
  <c r="H1001" i="8"/>
  <c r="H1002" i="8"/>
  <c r="H1003" i="8"/>
  <c r="H1004" i="8"/>
  <c r="H1005" i="8"/>
  <c r="H1006" i="8"/>
  <c r="H1007" i="8"/>
  <c r="H1008" i="8"/>
  <c r="H1009" i="8"/>
  <c r="H1010" i="8"/>
  <c r="H1011" i="8"/>
  <c r="H1012" i="8"/>
  <c r="H1013" i="8"/>
  <c r="H1014" i="8"/>
  <c r="H1015" i="8"/>
  <c r="H1016" i="8"/>
  <c r="H1017" i="8"/>
  <c r="H1018" i="8"/>
  <c r="H1019" i="8"/>
  <c r="H1020" i="8"/>
  <c r="H1021" i="8"/>
  <c r="H1022" i="8"/>
  <c r="H1023" i="8"/>
  <c r="H1024" i="8"/>
  <c r="H1025" i="8"/>
  <c r="H1026" i="8"/>
  <c r="H1027" i="8"/>
  <c r="H1028" i="8"/>
  <c r="H1029" i="8"/>
  <c r="H1030" i="8"/>
  <c r="H1031" i="8"/>
  <c r="H1032" i="8"/>
  <c r="H1033" i="8"/>
  <c r="H1034" i="8"/>
  <c r="H1035" i="8"/>
  <c r="H1036" i="8"/>
  <c r="H1037" i="8"/>
  <c r="H1038" i="8"/>
  <c r="H1039" i="8"/>
  <c r="H1040" i="8"/>
  <c r="H1041" i="8"/>
  <c r="H1042" i="8"/>
  <c r="H1043" i="8"/>
  <c r="H1044" i="8"/>
  <c r="H1045" i="8"/>
  <c r="H1046" i="8"/>
  <c r="H1047" i="8"/>
  <c r="H1048" i="8"/>
  <c r="H1049" i="8"/>
  <c r="H1050" i="8"/>
  <c r="H1051" i="8"/>
  <c r="H1052" i="8"/>
  <c r="H1053" i="8"/>
  <c r="H1054" i="8"/>
  <c r="H1055" i="8"/>
  <c r="H1056" i="8"/>
  <c r="H1057" i="8"/>
  <c r="H1058" i="8"/>
  <c r="H1059" i="8"/>
  <c r="H1060" i="8"/>
  <c r="H1061" i="8"/>
  <c r="H1062" i="8"/>
  <c r="H1063" i="8"/>
  <c r="H1064" i="8"/>
  <c r="H1065" i="8"/>
  <c r="H1066" i="8"/>
  <c r="H1067" i="8"/>
  <c r="H1068" i="8"/>
  <c r="H1069" i="8"/>
  <c r="H1070" i="8"/>
  <c r="H1071" i="8"/>
  <c r="H1072" i="8"/>
  <c r="H1073" i="8"/>
  <c r="H1074" i="8"/>
  <c r="H1075" i="8"/>
  <c r="H1076" i="8"/>
  <c r="H1077" i="8"/>
  <c r="H1078" i="8"/>
  <c r="H1079" i="8"/>
  <c r="H1080" i="8"/>
  <c r="H1081" i="8"/>
  <c r="H1082" i="8"/>
  <c r="H1083" i="8"/>
  <c r="H1084" i="8"/>
  <c r="H1085" i="8"/>
  <c r="H1086" i="8"/>
  <c r="H1087" i="8"/>
  <c r="H1088" i="8"/>
  <c r="H1089" i="8"/>
  <c r="H1090" i="8"/>
  <c r="H1091" i="8"/>
  <c r="H1092" i="8"/>
  <c r="H1093" i="8"/>
  <c r="H1094" i="8"/>
  <c r="H1095" i="8"/>
  <c r="H1096" i="8"/>
  <c r="H1097" i="8"/>
  <c r="H1098" i="8"/>
  <c r="H1099" i="8"/>
  <c r="H1100" i="8"/>
  <c r="H1101" i="8"/>
  <c r="H1102" i="8"/>
  <c r="H1103" i="8"/>
  <c r="H1104" i="8"/>
  <c r="H1105" i="8"/>
  <c r="H1106" i="8"/>
  <c r="H1107" i="8"/>
  <c r="H1108" i="8"/>
  <c r="H1109" i="8"/>
  <c r="H1110" i="8"/>
  <c r="H1111" i="8"/>
  <c r="H1112" i="8"/>
  <c r="H1113" i="8"/>
  <c r="H1114" i="8"/>
  <c r="H1115" i="8"/>
  <c r="H1116" i="8"/>
  <c r="H1117" i="8"/>
  <c r="H1118" i="8"/>
  <c r="H1119" i="8"/>
  <c r="H1120" i="8"/>
  <c r="H1121" i="8"/>
  <c r="H1122" i="8"/>
  <c r="H1123" i="8"/>
  <c r="H1124" i="8"/>
  <c r="H1125" i="8"/>
  <c r="H1126" i="8"/>
  <c r="H1127" i="8"/>
  <c r="H1128" i="8"/>
  <c r="H1129" i="8"/>
  <c r="H1130" i="8"/>
  <c r="H1131" i="8"/>
  <c r="H1132" i="8"/>
  <c r="H1133" i="8"/>
  <c r="H1134" i="8"/>
  <c r="H1135" i="8"/>
  <c r="H1136" i="8"/>
  <c r="H1137" i="8"/>
  <c r="H1138" i="8"/>
  <c r="H1139" i="8"/>
  <c r="H1140" i="8"/>
  <c r="H1141" i="8"/>
  <c r="H1142" i="8"/>
  <c r="H1143" i="8"/>
  <c r="H1144" i="8"/>
  <c r="H1145" i="8"/>
  <c r="H1146" i="8"/>
  <c r="H1147" i="8"/>
  <c r="H1148" i="8"/>
  <c r="H1149" i="8"/>
  <c r="H1150" i="8"/>
  <c r="H1151" i="8"/>
  <c r="H1152" i="8"/>
  <c r="H1153" i="8"/>
  <c r="H1154" i="8"/>
  <c r="H1155" i="8"/>
  <c r="H1156" i="8"/>
  <c r="H1157" i="8"/>
  <c r="H1158" i="8"/>
  <c r="H1159" i="8"/>
  <c r="H1160" i="8"/>
  <c r="H1161" i="8"/>
  <c r="H1162" i="8"/>
  <c r="H1163" i="8"/>
  <c r="H1164" i="8"/>
  <c r="H1165" i="8"/>
  <c r="H1166" i="8"/>
  <c r="H1167" i="8"/>
  <c r="H1168" i="8"/>
  <c r="H1169" i="8"/>
  <c r="H1170" i="8"/>
  <c r="H1171" i="8"/>
  <c r="H1172" i="8"/>
  <c r="H1173" i="8"/>
  <c r="H1174" i="8"/>
  <c r="H1175" i="8"/>
  <c r="H1176" i="8"/>
  <c r="H1177" i="8"/>
  <c r="H1178" i="8"/>
  <c r="H1205" i="8"/>
  <c r="H1206" i="8"/>
  <c r="H1207" i="8"/>
  <c r="H1208" i="8"/>
  <c r="H1209" i="8"/>
  <c r="H1210" i="8"/>
  <c r="H1211" i="8"/>
  <c r="H1212" i="8"/>
  <c r="H1213" i="8"/>
  <c r="H1214" i="8"/>
  <c r="H1215" i="8"/>
  <c r="H1216" i="8"/>
  <c r="H1217" i="8"/>
  <c r="H1218" i="8"/>
  <c r="H1219" i="8"/>
  <c r="H1220" i="8"/>
  <c r="H1221" i="8"/>
  <c r="H1222" i="8"/>
  <c r="H1223" i="8"/>
  <c r="H1224" i="8"/>
  <c r="H1225" i="8"/>
  <c r="H1226" i="8"/>
  <c r="H1227" i="8"/>
  <c r="H1228" i="8"/>
  <c r="H1229" i="8"/>
  <c r="H1230" i="8"/>
  <c r="H1231" i="8"/>
  <c r="H1232" i="8"/>
  <c r="H1233" i="8"/>
  <c r="H1234" i="8"/>
  <c r="H1235" i="8"/>
  <c r="H1236" i="8"/>
  <c r="H1237" i="8"/>
  <c r="H1238" i="8"/>
  <c r="H1239" i="8"/>
  <c r="H1240" i="8"/>
  <c r="H1241" i="8"/>
  <c r="H1242" i="8"/>
  <c r="H1243" i="8"/>
  <c r="H1244" i="8"/>
  <c r="H1245" i="8"/>
  <c r="H1246" i="8"/>
  <c r="H1247" i="8"/>
  <c r="H1248" i="8"/>
  <c r="H1249" i="8"/>
  <c r="H1250" i="8"/>
  <c r="H1251" i="8"/>
  <c r="H1252" i="8"/>
  <c r="H1253" i="8"/>
  <c r="H1254" i="8"/>
  <c r="H1255" i="8"/>
  <c r="H1256" i="8"/>
  <c r="H1257" i="8"/>
  <c r="H1258" i="8"/>
  <c r="H1259" i="8"/>
  <c r="H1260" i="8"/>
  <c r="H1261" i="8"/>
  <c r="H1262" i="8"/>
  <c r="H1263" i="8"/>
  <c r="H1264" i="8"/>
  <c r="H1265" i="8"/>
  <c r="H1266" i="8"/>
  <c r="H1267" i="8"/>
  <c r="H1268" i="8"/>
  <c r="H1269" i="8"/>
  <c r="H1270" i="8"/>
  <c r="H1271" i="8"/>
  <c r="H1272" i="8"/>
  <c r="H1273" i="8"/>
  <c r="H1274" i="8"/>
  <c r="H1275" i="8"/>
  <c r="H1276" i="8"/>
  <c r="H1277" i="8"/>
  <c r="H1278" i="8"/>
  <c r="H1279" i="8"/>
  <c r="H1280" i="8"/>
  <c r="H1281" i="8"/>
  <c r="H1282" i="8"/>
  <c r="H1283" i="8"/>
  <c r="H1284" i="8"/>
  <c r="H1285" i="8"/>
  <c r="H1286" i="8"/>
  <c r="H1287" i="8"/>
  <c r="H1288" i="8"/>
  <c r="H1289" i="8"/>
  <c r="H1290" i="8"/>
  <c r="H1291" i="8"/>
  <c r="H1292" i="8"/>
  <c r="H1293" i="8"/>
  <c r="H1294" i="8"/>
  <c r="H1295" i="8"/>
  <c r="H1296" i="8"/>
  <c r="H1297" i="8"/>
  <c r="H1298" i="8"/>
  <c r="H1299" i="8"/>
  <c r="H1300" i="8"/>
  <c r="H1301" i="8"/>
  <c r="H1302" i="8"/>
  <c r="H1303" i="8"/>
  <c r="H1304" i="8"/>
  <c r="H1305" i="8"/>
  <c r="H1306" i="8"/>
  <c r="H1307" i="8"/>
  <c r="H1308" i="8"/>
  <c r="H1309" i="8"/>
  <c r="H1310" i="8"/>
  <c r="H1311" i="8"/>
  <c r="H1312" i="8"/>
  <c r="H1313" i="8"/>
  <c r="H1314" i="8"/>
  <c r="H1315" i="8"/>
  <c r="H1316" i="8"/>
  <c r="H1317" i="8"/>
  <c r="H1318" i="8"/>
  <c r="H1319" i="8"/>
  <c r="H1320" i="8"/>
  <c r="H1321" i="8"/>
  <c r="H1322" i="8"/>
  <c r="H1323" i="8"/>
  <c r="H1324" i="8"/>
  <c r="H1325" i="8"/>
  <c r="H1326" i="8"/>
  <c r="H1327" i="8"/>
  <c r="H1328" i="8"/>
  <c r="H1329" i="8"/>
  <c r="H1330" i="8"/>
  <c r="H1331" i="8"/>
  <c r="H1332" i="8"/>
  <c r="H1333" i="8"/>
  <c r="H1334" i="8"/>
  <c r="H1335" i="8"/>
  <c r="H1336" i="8"/>
  <c r="H1337" i="8"/>
  <c r="H1338" i="8"/>
  <c r="H1339" i="8"/>
  <c r="H1340" i="8"/>
  <c r="H1341" i="8"/>
  <c r="H1342" i="8"/>
  <c r="H1343" i="8"/>
  <c r="H1344" i="8"/>
  <c r="H1345" i="8"/>
  <c r="H1346" i="8"/>
  <c r="H1347" i="8"/>
  <c r="H1348" i="8"/>
  <c r="H1349" i="8"/>
  <c r="H1350" i="8"/>
  <c r="H1351" i="8"/>
  <c r="H1352" i="8"/>
  <c r="H1353" i="8"/>
  <c r="H1354" i="8"/>
  <c r="H1355" i="8"/>
  <c r="H1356" i="8"/>
  <c r="H1357" i="8"/>
  <c r="H1358" i="8"/>
  <c r="H1359" i="8"/>
  <c r="H1360" i="8"/>
  <c r="H1361" i="8"/>
  <c r="H1362" i="8"/>
  <c r="H1363" i="8"/>
  <c r="H1364" i="8"/>
  <c r="H1365" i="8"/>
  <c r="H1366" i="8"/>
  <c r="H1367" i="8"/>
  <c r="H1368" i="8"/>
  <c r="H1369" i="8"/>
  <c r="H1370" i="8"/>
  <c r="H1371" i="8"/>
  <c r="H1372" i="8"/>
  <c r="H1373" i="8"/>
  <c r="H1374" i="8"/>
  <c r="H1375" i="8"/>
  <c r="H1376" i="8"/>
  <c r="H1377" i="8"/>
  <c r="H1378" i="8"/>
  <c r="H1379" i="8"/>
  <c r="H1380" i="8"/>
  <c r="H1381" i="8"/>
  <c r="H1382" i="8"/>
  <c r="H1383" i="8"/>
  <c r="H1384" i="8"/>
  <c r="H1385" i="8"/>
  <c r="H1386" i="8"/>
  <c r="H1387" i="8"/>
  <c r="H1388" i="8"/>
  <c r="H1389" i="8"/>
  <c r="H1390" i="8"/>
  <c r="H1391" i="8"/>
  <c r="H1392" i="8"/>
  <c r="H1393" i="8"/>
  <c r="H1394" i="8"/>
  <c r="H1395" i="8"/>
  <c r="H1396" i="8"/>
  <c r="H1397" i="8"/>
  <c r="H1398" i="8"/>
  <c r="H1399" i="8"/>
  <c r="H1400" i="8"/>
  <c r="H1401" i="8"/>
  <c r="H1402" i="8"/>
  <c r="H1403" i="8"/>
  <c r="H1404" i="8"/>
  <c r="H1405" i="8"/>
  <c r="H1406" i="8"/>
  <c r="H1407" i="8"/>
  <c r="H1408" i="8"/>
  <c r="H1409" i="8"/>
  <c r="H1410" i="8"/>
  <c r="H1411" i="8"/>
  <c r="H1412" i="8"/>
  <c r="H1413" i="8"/>
  <c r="H1414" i="8"/>
  <c r="H1415" i="8"/>
  <c r="H1416" i="8"/>
  <c r="H1417" i="8"/>
  <c r="H1418" i="8"/>
  <c r="H1419" i="8"/>
  <c r="H1420" i="8"/>
  <c r="H1421" i="8"/>
  <c r="H1422" i="8"/>
  <c r="H1423" i="8"/>
  <c r="H1424" i="8"/>
  <c r="H1425" i="8"/>
  <c r="H1426" i="8"/>
  <c r="H1427" i="8"/>
  <c r="H1428" i="8"/>
  <c r="H1429" i="8"/>
  <c r="H1430" i="8"/>
  <c r="H1431" i="8"/>
  <c r="H1432" i="8"/>
  <c r="H1433" i="8"/>
  <c r="H1434" i="8"/>
  <c r="H1435" i="8"/>
  <c r="H1436" i="8"/>
  <c r="H1437" i="8"/>
  <c r="H1438" i="8"/>
  <c r="H1439" i="8"/>
  <c r="H1440" i="8"/>
  <c r="H1441" i="8"/>
  <c r="H1442" i="8"/>
  <c r="H1443" i="8"/>
  <c r="H1444" i="8"/>
  <c r="H1445" i="8"/>
  <c r="H1446" i="8"/>
  <c r="H1447" i="8"/>
  <c r="H1448" i="8"/>
  <c r="H1449" i="8"/>
  <c r="H1450" i="8"/>
  <c r="H1451" i="8"/>
  <c r="H1452" i="8"/>
  <c r="H1453" i="8"/>
  <c r="H1454" i="8"/>
  <c r="H1455" i="8"/>
  <c r="H1456" i="8"/>
  <c r="H1457" i="8"/>
  <c r="H1458" i="8"/>
  <c r="H1459" i="8"/>
  <c r="H1460" i="8"/>
  <c r="H1461" i="8"/>
  <c r="H1462" i="8"/>
  <c r="H1463" i="8"/>
  <c r="H1464" i="8"/>
  <c r="H1465" i="8"/>
  <c r="H1466" i="8"/>
  <c r="H1467" i="8"/>
  <c r="H1468" i="8"/>
  <c r="H1469" i="8"/>
  <c r="H1470" i="8"/>
  <c r="H1471" i="8"/>
  <c r="H1472" i="8"/>
  <c r="H1473" i="8"/>
  <c r="H1474" i="8"/>
  <c r="H1475" i="8"/>
  <c r="H1476" i="8"/>
  <c r="H1477" i="8"/>
  <c r="H1478" i="8"/>
  <c r="H1479" i="8"/>
  <c r="H1480" i="8"/>
  <c r="H1481" i="8"/>
  <c r="H1482" i="8"/>
  <c r="H1483" i="8"/>
  <c r="H1484" i="8"/>
  <c r="H1485" i="8"/>
  <c r="H1486" i="8"/>
  <c r="H1487" i="8"/>
  <c r="H1488" i="8"/>
  <c r="H1489" i="8"/>
  <c r="H1490" i="8"/>
  <c r="H1491" i="8"/>
  <c r="H1492" i="8"/>
  <c r="H1493" i="8"/>
  <c r="H1494" i="8"/>
  <c r="H1495" i="8"/>
  <c r="H1496" i="8"/>
  <c r="H1497" i="8"/>
  <c r="H1498" i="8"/>
  <c r="H1499" i="8"/>
  <c r="H1500" i="8"/>
  <c r="H1501" i="8"/>
  <c r="H1502" i="8"/>
  <c r="H1503" i="8"/>
  <c r="H1504" i="8"/>
  <c r="H1505" i="8"/>
  <c r="H1506" i="8"/>
  <c r="H1507" i="8"/>
  <c r="H1508" i="8"/>
  <c r="H1509" i="8"/>
  <c r="H1510" i="8"/>
  <c r="H1511" i="8"/>
  <c r="H1512" i="8"/>
  <c r="H1513" i="8"/>
  <c r="H1514" i="8"/>
  <c r="H1515" i="8"/>
  <c r="H1516" i="8"/>
  <c r="H1517" i="8"/>
  <c r="H1518" i="8"/>
  <c r="H1519" i="8"/>
  <c r="H1520" i="8"/>
  <c r="H1521" i="8"/>
  <c r="H1522" i="8"/>
  <c r="H1523" i="8"/>
  <c r="H1524" i="8"/>
  <c r="H1525" i="8"/>
  <c r="H1526" i="8"/>
  <c r="H1527" i="8"/>
  <c r="H1528" i="8"/>
  <c r="H1529" i="8"/>
  <c r="H1530" i="8"/>
  <c r="H1531" i="8"/>
  <c r="H1532" i="8"/>
  <c r="H1533" i="8"/>
  <c r="H1534" i="8"/>
  <c r="H1535" i="8"/>
  <c r="H1536" i="8"/>
  <c r="H1537" i="8"/>
  <c r="H1538" i="8"/>
  <c r="H1539" i="8"/>
  <c r="H1540" i="8"/>
  <c r="H1541" i="8"/>
  <c r="H1542" i="8"/>
  <c r="H1543" i="8"/>
  <c r="H1544" i="8"/>
  <c r="H1545" i="8"/>
  <c r="H1546" i="8"/>
  <c r="H1547" i="8"/>
  <c r="H1548" i="8"/>
  <c r="H1549" i="8"/>
  <c r="H1550" i="8"/>
  <c r="H1551" i="8"/>
  <c r="H1552" i="8"/>
  <c r="H1553" i="8"/>
  <c r="H1554" i="8"/>
  <c r="H1555" i="8"/>
  <c r="H1556" i="8"/>
  <c r="H1557" i="8"/>
  <c r="H1558" i="8"/>
  <c r="H1559" i="8"/>
  <c r="H1560" i="8"/>
  <c r="H1561" i="8"/>
  <c r="H1562" i="8"/>
  <c r="H1563" i="8"/>
  <c r="H1564" i="8"/>
  <c r="H1565" i="8"/>
  <c r="H1566" i="8"/>
  <c r="H1567" i="8"/>
  <c r="H1568" i="8"/>
  <c r="H1569" i="8"/>
  <c r="H1570" i="8"/>
  <c r="H1571" i="8"/>
  <c r="H1572" i="8"/>
  <c r="H1573" i="8"/>
  <c r="H1574" i="8"/>
  <c r="H1576" i="8"/>
  <c r="H1577" i="8"/>
  <c r="H1578" i="8"/>
  <c r="H1579" i="8"/>
  <c r="H1581" i="8"/>
  <c r="H1582" i="8"/>
  <c r="H1583" i="8"/>
  <c r="H1584" i="8"/>
  <c r="H1585" i="8"/>
  <c r="H1586" i="8"/>
  <c r="H1587" i="8"/>
  <c r="H1588" i="8"/>
  <c r="H1589" i="8"/>
  <c r="H1590" i="8"/>
  <c r="H1591" i="8"/>
  <c r="H1592" i="8"/>
  <c r="H1593" i="8"/>
  <c r="H1594" i="8"/>
  <c r="H1595" i="8"/>
  <c r="H1596" i="8"/>
  <c r="H1597" i="8"/>
  <c r="H1598" i="8"/>
  <c r="H1599" i="8"/>
  <c r="H1627" i="8"/>
  <c r="H1632" i="8"/>
  <c r="H1633" i="8"/>
  <c r="H1634" i="8"/>
  <c r="H1635" i="8"/>
  <c r="H1636" i="8"/>
  <c r="H1637" i="8"/>
  <c r="H1638" i="8"/>
  <c r="H1639" i="8"/>
  <c r="H1640" i="8"/>
  <c r="H1641" i="8"/>
  <c r="H1642" i="8"/>
  <c r="H1643" i="8"/>
  <c r="H1644" i="8"/>
  <c r="H1645" i="8"/>
  <c r="H1646" i="8"/>
  <c r="H1647" i="8"/>
  <c r="H1648" i="8"/>
  <c r="H1649" i="8"/>
  <c r="H1650" i="8"/>
  <c r="H1651" i="8"/>
  <c r="H1652" i="8"/>
  <c r="H1653" i="8"/>
  <c r="H1654" i="8"/>
  <c r="H1655" i="8"/>
  <c r="H1656" i="8"/>
  <c r="H1657" i="8"/>
  <c r="H1658" i="8"/>
  <c r="H1659" i="8"/>
  <c r="H1660" i="8"/>
  <c r="H1661" i="8"/>
  <c r="H1662" i="8"/>
  <c r="H1663" i="8"/>
  <c r="H1664" i="8"/>
  <c r="H1665" i="8"/>
  <c r="H1666" i="8"/>
  <c r="H1667" i="8"/>
  <c r="H1668" i="8"/>
  <c r="H1669" i="8"/>
  <c r="H1670" i="8"/>
  <c r="H1671" i="8"/>
  <c r="H1672" i="8"/>
  <c r="H1673" i="8"/>
  <c r="H1674" i="8"/>
  <c r="H1675" i="8"/>
  <c r="H1676" i="8"/>
  <c r="H1677" i="8"/>
  <c r="G1689" i="8"/>
  <c r="I65" i="7"/>
  <c r="I71" i="7"/>
  <c r="I77" i="7"/>
  <c r="I83" i="7"/>
  <c r="I88" i="7"/>
  <c r="I93" i="7"/>
  <c r="I98" i="7"/>
  <c r="I103" i="7"/>
  <c r="I108" i="7"/>
  <c r="I112" i="7"/>
  <c r="I116" i="7"/>
  <c r="I121" i="7"/>
  <c r="I126" i="7"/>
  <c r="I131" i="7"/>
  <c r="I135" i="7"/>
  <c r="I139" i="7"/>
  <c r="I143" i="7"/>
  <c r="G147" i="7"/>
  <c r="I147" i="7" s="1"/>
  <c r="I155" i="7"/>
  <c r="I159" i="7"/>
  <c r="G163" i="7"/>
  <c r="I163" i="7" s="1"/>
  <c r="I171" i="7"/>
  <c r="I175" i="7"/>
  <c r="I179" i="7"/>
  <c r="I183" i="7"/>
  <c r="I187" i="7"/>
  <c r="I191" i="7"/>
  <c r="I195" i="7"/>
  <c r="I200" i="7"/>
  <c r="I205" i="7"/>
  <c r="I209" i="7"/>
  <c r="I213" i="7"/>
  <c r="I218" i="7"/>
  <c r="I223" i="7"/>
  <c r="I228" i="7"/>
  <c r="I232" i="7"/>
  <c r="I236" i="7"/>
  <c r="I240" i="7"/>
  <c r="I245" i="7"/>
  <c r="I250" i="7"/>
  <c r="I254" i="7"/>
  <c r="I259" i="7"/>
  <c r="I265" i="7"/>
  <c r="I266" i="7"/>
  <c r="I270" i="7"/>
  <c r="I271" i="7"/>
  <c r="I272" i="7"/>
  <c r="I276" i="7"/>
  <c r="I277" i="7"/>
  <c r="I279" i="7"/>
  <c r="I284" i="7"/>
  <c r="I289" i="7"/>
  <c r="I294" i="7"/>
  <c r="I298" i="7"/>
  <c r="I303" i="7"/>
  <c r="I307" i="7"/>
  <c r="I311" i="7"/>
  <c r="I316" i="7"/>
  <c r="I322" i="7"/>
  <c r="I326" i="7"/>
  <c r="I330" i="7"/>
  <c r="I335" i="7"/>
  <c r="I340" i="7"/>
  <c r="I345" i="7"/>
  <c r="I349" i="7"/>
  <c r="I354" i="7"/>
  <c r="I359" i="7"/>
  <c r="I363" i="7"/>
  <c r="I367" i="7"/>
  <c r="I372" i="7"/>
  <c r="I376" i="7"/>
  <c r="I380" i="7"/>
  <c r="I384" i="7"/>
  <c r="I390" i="7"/>
  <c r="I391" i="7"/>
  <c r="I392" i="7"/>
  <c r="I396" i="7"/>
  <c r="I400" i="7"/>
  <c r="I401" i="7"/>
  <c r="I405" i="7"/>
  <c r="I409" i="7"/>
  <c r="I413" i="7"/>
  <c r="I417" i="7"/>
  <c r="I421" i="7"/>
  <c r="I425" i="7"/>
  <c r="I429" i="7"/>
  <c r="I430" i="7"/>
  <c r="I434" i="7"/>
  <c r="I438" i="7"/>
  <c r="I439" i="7"/>
  <c r="I443" i="7"/>
  <c r="I447" i="7"/>
  <c r="I452" i="7"/>
  <c r="I456" i="7"/>
  <c r="I460" i="7"/>
  <c r="I464" i="7"/>
  <c r="I468" i="7"/>
  <c r="I469" i="7"/>
  <c r="I470" i="7"/>
  <c r="I471" i="7"/>
  <c r="I472" i="7"/>
  <c r="I473" i="7"/>
  <c r="I474" i="7"/>
  <c r="I478" i="7"/>
  <c r="I479" i="7"/>
  <c r="I480" i="7"/>
  <c r="I484" i="7"/>
  <c r="I485" i="7"/>
  <c r="I486" i="7"/>
  <c r="I490" i="7"/>
  <c r="I491" i="7"/>
  <c r="I495" i="7"/>
  <c r="I499" i="7"/>
  <c r="I500" i="7"/>
  <c r="I501" i="7"/>
  <c r="I505" i="7"/>
  <c r="I506" i="7"/>
  <c r="I507" i="7"/>
  <c r="I511" i="7"/>
  <c r="I512" i="7"/>
  <c r="I516" i="7"/>
  <c r="I517" i="7"/>
  <c r="I518" i="7"/>
  <c r="I522" i="7"/>
  <c r="I523" i="7"/>
  <c r="I527" i="7"/>
  <c r="I528" i="7"/>
  <c r="I529" i="7"/>
  <c r="I532" i="7"/>
  <c r="I535" i="7"/>
  <c r="I538" i="7"/>
  <c r="F51" i="1"/>
  <c r="F62" i="1" s="1"/>
  <c r="F14" i="1" s="1"/>
  <c r="E17" i="6" s="1"/>
  <c r="F53" i="1"/>
  <c r="F55" i="1"/>
  <c r="F57" i="1"/>
  <c r="F59" i="1"/>
  <c r="F61" i="1"/>
  <c r="F69" i="1"/>
  <c r="F71" i="1"/>
  <c r="F73" i="1"/>
  <c r="F75" i="1"/>
  <c r="D78" i="1"/>
  <c r="F78" i="1"/>
  <c r="F79" i="1"/>
  <c r="D80" i="1"/>
  <c r="F80" i="1"/>
  <c r="F82" i="1"/>
  <c r="F84" i="1"/>
  <c r="D86" i="1"/>
  <c r="F86" i="1" s="1"/>
  <c r="D88" i="1"/>
  <c r="F88" i="1" s="1"/>
  <c r="F90" i="1"/>
  <c r="F92" i="1"/>
  <c r="D94" i="1"/>
  <c r="F94" i="1"/>
  <c r="D96" i="1"/>
  <c r="F96" i="1" s="1"/>
  <c r="D98" i="1"/>
  <c r="F98" i="1" s="1"/>
  <c r="D100" i="1"/>
  <c r="F100" i="1"/>
  <c r="F102" i="1"/>
  <c r="F105" i="1"/>
  <c r="F106" i="1"/>
  <c r="F107" i="1"/>
  <c r="F110" i="1"/>
  <c r="F111" i="1"/>
  <c r="F112" i="1"/>
  <c r="F114" i="1"/>
  <c r="F116" i="1"/>
  <c r="F118" i="1"/>
  <c r="F120" i="1"/>
  <c r="F122" i="1"/>
  <c r="F124" i="1"/>
  <c r="F126" i="1"/>
  <c r="F128" i="1"/>
  <c r="F130" i="1"/>
  <c r="F132" i="1"/>
  <c r="F134" i="1"/>
  <c r="F136" i="1"/>
  <c r="F137" i="1"/>
  <c r="F138" i="1"/>
  <c r="F139" i="1"/>
  <c r="F140" i="1"/>
  <c r="F141" i="1"/>
  <c r="F143" i="1"/>
  <c r="F145" i="1"/>
  <c r="F147" i="1"/>
  <c r="F149" i="1"/>
  <c r="F151" i="1"/>
  <c r="F154" i="1"/>
  <c r="F156" i="1"/>
  <c r="F169" i="1"/>
  <c r="F171" i="1"/>
  <c r="F173" i="1"/>
  <c r="F175" i="1"/>
  <c r="F177" i="1"/>
  <c r="F179" i="1"/>
  <c r="F181" i="1"/>
  <c r="F183" i="1"/>
  <c r="F185" i="1"/>
  <c r="D187" i="1"/>
  <c r="F187" i="1"/>
  <c r="F189" i="1"/>
  <c r="F191" i="1"/>
  <c r="F193" i="1"/>
  <c r="F195" i="1"/>
  <c r="D197" i="1"/>
  <c r="F197" i="1" s="1"/>
  <c r="F199" i="1"/>
  <c r="F201" i="1"/>
  <c r="F203" i="1"/>
  <c r="F205" i="1"/>
  <c r="F207" i="1"/>
  <c r="F214" i="1"/>
  <c r="F216" i="1"/>
  <c r="D218" i="1"/>
  <c r="F218" i="1"/>
  <c r="F220" i="1"/>
  <c r="F222" i="1"/>
  <c r="F224" i="1"/>
  <c r="F226" i="1"/>
  <c r="F228" i="1"/>
  <c r="D230" i="1"/>
  <c r="F230" i="1" s="1"/>
  <c r="D232" i="1"/>
  <c r="F232" i="1" s="1"/>
  <c r="D234" i="1"/>
  <c r="F234" i="1" s="1"/>
  <c r="D236" i="1"/>
  <c r="F236" i="1"/>
  <c r="F238" i="1"/>
  <c r="F240" i="1"/>
  <c r="F242" i="1"/>
  <c r="F244" i="1"/>
  <c r="F245" i="1"/>
  <c r="F246" i="1"/>
  <c r="F247" i="1"/>
  <c r="F248" i="1"/>
  <c r="F250" i="1"/>
  <c r="F252" i="1"/>
  <c r="F260" i="1"/>
  <c r="D262" i="1"/>
  <c r="F262" i="1" s="1"/>
  <c r="D264" i="1"/>
  <c r="F264" i="1"/>
  <c r="D266" i="1"/>
  <c r="F266" i="1"/>
  <c r="D268" i="1"/>
  <c r="F268" i="1" s="1"/>
  <c r="F270" i="1"/>
  <c r="D272" i="1"/>
  <c r="F272" i="1" s="1"/>
  <c r="F274" i="1"/>
  <c r="D276" i="1"/>
  <c r="F276" i="1"/>
  <c r="D278" i="1"/>
  <c r="F278" i="1" s="1"/>
  <c r="D280" i="1"/>
  <c r="F280" i="1" s="1"/>
  <c r="F282" i="1"/>
  <c r="F284" i="1"/>
  <c r="F286" i="1"/>
  <c r="F288" i="1"/>
  <c r="F290" i="1"/>
  <c r="F291" i="1"/>
  <c r="F292" i="1"/>
  <c r="F293" i="1"/>
  <c r="F299" i="1"/>
  <c r="F305" i="1"/>
  <c r="F311" i="1"/>
  <c r="F315" i="1"/>
  <c r="D316" i="1"/>
  <c r="F316" i="1"/>
  <c r="F317" i="1"/>
  <c r="F318" i="1"/>
  <c r="F319" i="1"/>
  <c r="D321" i="1"/>
  <c r="F321" i="1"/>
  <c r="F330" i="1"/>
  <c r="D332" i="1"/>
  <c r="F332" i="1" s="1"/>
  <c r="F334" i="1"/>
  <c r="F336" i="1"/>
  <c r="D338" i="1"/>
  <c r="F338" i="1"/>
  <c r="F340" i="1"/>
  <c r="F342" i="1"/>
  <c r="F344" i="1"/>
  <c r="F346" i="1"/>
  <c r="F348" i="1"/>
  <c r="F350" i="1"/>
  <c r="F352" i="1"/>
  <c r="F354" i="1"/>
  <c r="F356" i="1"/>
  <c r="F358" i="1"/>
  <c r="F360" i="1"/>
  <c r="F362" i="1"/>
  <c r="F364" i="1"/>
  <c r="D367" i="1"/>
  <c r="F367" i="1" s="1"/>
  <c r="D368" i="1"/>
  <c r="F368" i="1"/>
  <c r="D369" i="1"/>
  <c r="F369" i="1"/>
  <c r="F372" i="1"/>
  <c r="F373" i="1"/>
  <c r="F375" i="1"/>
  <c r="D377" i="1"/>
  <c r="F377" i="1"/>
  <c r="F379" i="1"/>
  <c r="F382" i="1"/>
  <c r="F384" i="1"/>
  <c r="F386" i="1"/>
  <c r="F389" i="1"/>
  <c r="F390" i="1"/>
  <c r="F391" i="1"/>
  <c r="F392" i="1"/>
  <c r="F394" i="1"/>
  <c r="F396" i="1"/>
  <c r="F398" i="1"/>
  <c r="F400" i="1"/>
  <c r="F402" i="1"/>
  <c r="F404" i="1"/>
  <c r="F406" i="1"/>
  <c r="F408" i="1"/>
  <c r="F410" i="1"/>
  <c r="F412" i="1"/>
  <c r="F414" i="1"/>
  <c r="F416" i="1"/>
  <c r="F418" i="1"/>
  <c r="F420" i="1"/>
  <c r="F422" i="1"/>
  <c r="F424" i="1"/>
  <c r="F426" i="1"/>
  <c r="F428" i="1"/>
  <c r="F430" i="1"/>
  <c r="F432" i="1"/>
  <c r="F434" i="1"/>
  <c r="F436" i="1"/>
  <c r="F439" i="1"/>
  <c r="F440" i="1"/>
  <c r="F442" i="1"/>
  <c r="F453" i="1"/>
  <c r="F455" i="1"/>
  <c r="F457" i="1"/>
  <c r="F459" i="1"/>
  <c r="F461" i="1"/>
  <c r="F463" i="1"/>
  <c r="D465" i="1"/>
  <c r="F465" i="1"/>
  <c r="D467" i="1"/>
  <c r="F467" i="1"/>
  <c r="F469" i="1"/>
  <c r="D471" i="1"/>
  <c r="F471" i="1"/>
  <c r="F473" i="1"/>
  <c r="D475" i="1"/>
  <c r="F475" i="1"/>
  <c r="F477" i="1"/>
  <c r="F479" i="1"/>
  <c r="F481" i="1"/>
  <c r="F483" i="1"/>
  <c r="D485" i="1"/>
  <c r="F485" i="1" s="1"/>
  <c r="D487" i="1"/>
  <c r="F487" i="1"/>
  <c r="D489" i="1"/>
  <c r="F489" i="1"/>
  <c r="F492" i="1"/>
  <c r="F493" i="1"/>
  <c r="F494" i="1"/>
  <c r="F495" i="1"/>
  <c r="F496" i="1"/>
  <c r="F497" i="1"/>
  <c r="F498" i="1"/>
  <c r="F499" i="1"/>
  <c r="F500" i="1"/>
  <c r="F501" i="1"/>
  <c r="F502" i="1"/>
  <c r="F504" i="1"/>
  <c r="F507" i="1"/>
  <c r="F508" i="1"/>
  <c r="F509" i="1"/>
  <c r="F511" i="1"/>
  <c r="F513" i="1"/>
  <c r="F515" i="1"/>
  <c r="F517" i="1"/>
  <c r="F519" i="1"/>
  <c r="F521" i="1"/>
  <c r="D523" i="1"/>
  <c r="F523" i="1"/>
  <c r="F525" i="1"/>
  <c r="F527" i="1"/>
  <c r="F529" i="1"/>
  <c r="F531" i="1"/>
  <c r="D533" i="1"/>
  <c r="F533" i="1"/>
  <c r="D535" i="1"/>
  <c r="F535" i="1"/>
  <c r="D537" i="1"/>
  <c r="F537" i="1" s="1"/>
  <c r="D539" i="1"/>
  <c r="F539" i="1"/>
  <c r="F548" i="1"/>
  <c r="F550" i="1"/>
  <c r="F552" i="1"/>
  <c r="F24" i="1" s="1"/>
  <c r="E27" i="6" s="1"/>
  <c r="F554" i="1"/>
  <c r="F556" i="1"/>
  <c r="F558" i="1"/>
  <c r="F560" i="1"/>
  <c r="F562" i="1"/>
  <c r="F564" i="1"/>
  <c r="F567" i="1"/>
  <c r="F568" i="1"/>
  <c r="F569" i="1"/>
  <c r="F570" i="1"/>
  <c r="D572" i="1"/>
  <c r="F572" i="1"/>
  <c r="F574" i="1"/>
  <c r="F576" i="1"/>
  <c r="F578" i="1"/>
  <c r="F580" i="1"/>
  <c r="F582" i="1"/>
  <c r="F584" i="1"/>
  <c r="F587" i="1"/>
  <c r="F588" i="1"/>
  <c r="F589" i="1"/>
  <c r="F590" i="1"/>
  <c r="F622" i="1"/>
  <c r="F624" i="1"/>
  <c r="F25" i="1" s="1"/>
  <c r="E28" i="6" s="1"/>
  <c r="F626" i="1"/>
  <c r="F628" i="1"/>
  <c r="F630" i="1"/>
  <c r="F632" i="1"/>
  <c r="F634" i="1"/>
  <c r="F636" i="1"/>
  <c r="F638" i="1"/>
  <c r="F640" i="1"/>
  <c r="F642" i="1"/>
  <c r="F644" i="1"/>
  <c r="F646" i="1"/>
  <c r="F648" i="1"/>
  <c r="F650" i="1"/>
  <c r="F652" i="1"/>
  <c r="F654" i="1"/>
  <c r="F656" i="1"/>
  <c r="F662" i="1"/>
  <c r="F664" i="1"/>
  <c r="F666" i="1"/>
  <c r="F668" i="1"/>
  <c r="F670" i="1"/>
  <c r="F674" i="1"/>
  <c r="F677" i="1"/>
  <c r="F679" i="1"/>
  <c r="F681" i="1"/>
  <c r="F683" i="1"/>
  <c r="F685" i="1"/>
  <c r="F687" i="1"/>
  <c r="F689" i="1"/>
  <c r="F692" i="1"/>
  <c r="F694" i="1"/>
  <c r="F696" i="1"/>
  <c r="F698" i="1"/>
  <c r="F700" i="1"/>
  <c r="F702" i="1"/>
  <c r="F704" i="1"/>
  <c r="F706" i="1"/>
  <c r="F708" i="1"/>
  <c r="F710" i="1"/>
  <c r="F712" i="1"/>
  <c r="F714" i="1"/>
  <c r="F716" i="1"/>
  <c r="F718" i="1"/>
  <c r="F721" i="1"/>
  <c r="F722" i="1"/>
  <c r="F723" i="1"/>
  <c r="F724" i="1"/>
  <c r="F725" i="1"/>
  <c r="F726" i="1"/>
  <c r="F729" i="1"/>
  <c r="F730" i="1"/>
  <c r="F732" i="1"/>
  <c r="F734" i="1"/>
  <c r="F736" i="1"/>
  <c r="F739" i="1"/>
  <c r="F740" i="1"/>
  <c r="F741" i="1"/>
  <c r="F742" i="1"/>
  <c r="F743" i="1"/>
  <c r="F744" i="1"/>
  <c r="F745" i="1"/>
  <c r="F746" i="1"/>
  <c r="F747" i="1"/>
  <c r="F751" i="1"/>
  <c r="F752" i="1"/>
  <c r="F753" i="1"/>
  <c r="F754" i="1"/>
  <c r="F755" i="1"/>
  <c r="F756" i="1"/>
  <c r="F757" i="1"/>
  <c r="F758" i="1"/>
  <c r="F759" i="1"/>
  <c r="F760" i="1"/>
  <c r="F762" i="1"/>
  <c r="F764" i="1"/>
  <c r="F766" i="1"/>
  <c r="F769" i="1"/>
  <c r="D770" i="1"/>
  <c r="F770" i="1"/>
  <c r="F771" i="1"/>
  <c r="D772" i="1"/>
  <c r="F772" i="1" s="1"/>
  <c r="F773" i="1"/>
  <c r="F776" i="1"/>
  <c r="F778" i="1"/>
  <c r="F786" i="1"/>
  <c r="F788" i="1"/>
  <c r="F790" i="1"/>
  <c r="F792" i="1"/>
  <c r="F794" i="1"/>
  <c r="F819" i="1" s="1"/>
  <c r="F26" i="1" s="1"/>
  <c r="E29" i="6" s="1"/>
  <c r="F796" i="1"/>
  <c r="F798" i="1"/>
  <c r="F800" i="1"/>
  <c r="F802" i="1"/>
  <c r="F804" i="1"/>
  <c r="F806" i="1"/>
  <c r="F808" i="1"/>
  <c r="F810" i="1"/>
  <c r="F812" i="1"/>
  <c r="F814" i="1"/>
  <c r="F816" i="1"/>
  <c r="F818" i="1"/>
  <c r="F831" i="1"/>
  <c r="F885" i="1" s="1"/>
  <c r="F27" i="1" s="1"/>
  <c r="E30" i="6" s="1"/>
  <c r="F833" i="1"/>
  <c r="F835" i="1"/>
  <c r="F837" i="1"/>
  <c r="F839" i="1"/>
  <c r="F841" i="1"/>
  <c r="F843" i="1"/>
  <c r="F844" i="1"/>
  <c r="F846" i="1"/>
  <c r="F848" i="1"/>
  <c r="F850" i="1"/>
  <c r="F852" i="1"/>
  <c r="F854" i="1"/>
  <c r="F856" i="1"/>
  <c r="F858" i="1"/>
  <c r="F860" i="1"/>
  <c r="F862" i="1"/>
  <c r="F864" i="1"/>
  <c r="F866" i="1"/>
  <c r="F868" i="1"/>
  <c r="F870" i="1"/>
  <c r="F872" i="1"/>
  <c r="F874" i="1"/>
  <c r="F876" i="1"/>
  <c r="F878" i="1"/>
  <c r="F880" i="1"/>
  <c r="F882" i="1"/>
  <c r="F884" i="1"/>
  <c r="D892" i="1"/>
  <c r="F892" i="1"/>
  <c r="D894" i="1"/>
  <c r="F894" i="1" s="1"/>
  <c r="D896" i="1"/>
  <c r="F896" i="1"/>
  <c r="F898" i="1"/>
  <c r="D900" i="1"/>
  <c r="F900" i="1"/>
  <c r="D902" i="1"/>
  <c r="F902" i="1"/>
  <c r="F904" i="1"/>
  <c r="F906" i="1"/>
  <c r="F908" i="1"/>
  <c r="F910" i="1"/>
  <c r="F912" i="1"/>
  <c r="F913" i="1"/>
  <c r="F914" i="1"/>
  <c r="D915" i="1"/>
  <c r="F915" i="1"/>
  <c r="F916" i="1"/>
  <c r="F919" i="1"/>
  <c r="F920" i="1"/>
  <c r="F921" i="1"/>
  <c r="F922" i="1"/>
  <c r="F925" i="1"/>
  <c r="F926" i="1"/>
  <c r="F927" i="1"/>
  <c r="F930" i="1"/>
  <c r="F931" i="1"/>
  <c r="F934" i="1"/>
  <c r="D936" i="1"/>
  <c r="F936" i="1" s="1"/>
  <c r="F938" i="1"/>
  <c r="F940" i="1"/>
  <c r="F948" i="1"/>
  <c r="F950" i="1"/>
  <c r="F953" i="1"/>
  <c r="F964" i="1" s="1"/>
  <c r="F29" i="1" s="1"/>
  <c r="E32" i="6" s="1"/>
  <c r="F954" i="1"/>
  <c r="F955" i="1"/>
  <c r="F958" i="1"/>
  <c r="F959" i="1"/>
  <c r="F961" i="1"/>
  <c r="F963" i="1"/>
  <c r="D971" i="1"/>
  <c r="F971" i="1"/>
  <c r="D973" i="1"/>
  <c r="F973" i="1" s="1"/>
  <c r="F975" i="1"/>
  <c r="F979" i="1"/>
  <c r="F981" i="1"/>
  <c r="F982" i="1"/>
  <c r="F31" i="1" s="1"/>
  <c r="E34" i="6" s="1"/>
  <c r="F987" i="1"/>
  <c r="E1007" i="1" s="1"/>
  <c r="F1007" i="1" s="1"/>
  <c r="F989" i="1"/>
  <c r="F991" i="1"/>
  <c r="F993" i="1"/>
  <c r="F995" i="1"/>
  <c r="F997" i="1"/>
  <c r="F999" i="1"/>
  <c r="F1001" i="1"/>
  <c r="F1003" i="1"/>
  <c r="F1005" i="1"/>
  <c r="D1015" i="1"/>
  <c r="F1015" i="1"/>
  <c r="F1017" i="1"/>
  <c r="F1019" i="1"/>
  <c r="F1021" i="1"/>
  <c r="F1023" i="1"/>
  <c r="F1025" i="1"/>
  <c r="F1027" i="1"/>
  <c r="F1030" i="1"/>
  <c r="F1031" i="1"/>
  <c r="F1032" i="1"/>
  <c r="F1034" i="1"/>
  <c r="F1036" i="1"/>
  <c r="F1038" i="1"/>
  <c r="D1040" i="1"/>
  <c r="F1040" i="1" s="1"/>
  <c r="F1043" i="1"/>
  <c r="F1045" i="1"/>
  <c r="F1047" i="1"/>
  <c r="F1049" i="1"/>
  <c r="F1051" i="1"/>
  <c r="F1053" i="1"/>
  <c r="F1055" i="1"/>
  <c r="F1058" i="1"/>
  <c r="F1059" i="1"/>
  <c r="F1060" i="1"/>
  <c r="F1061" i="1"/>
  <c r="F1062" i="1"/>
  <c r="F1063" i="1"/>
  <c r="F1064" i="1"/>
  <c r="F1067" i="1"/>
  <c r="F1068" i="1"/>
  <c r="F1069" i="1"/>
  <c r="F1071" i="1"/>
  <c r="F1073" i="1"/>
  <c r="F1075" i="1"/>
  <c r="D1077" i="1"/>
  <c r="F1077" i="1" s="1"/>
  <c r="D1079" i="1"/>
  <c r="F1079" i="1" s="1"/>
  <c r="F1081" i="1"/>
  <c r="F1083" i="1"/>
  <c r="F1085" i="1"/>
  <c r="D1088" i="1"/>
  <c r="F1088" i="1" s="1"/>
  <c r="D1090" i="1"/>
  <c r="F1090" i="1"/>
  <c r="F1092" i="1"/>
  <c r="D1094" i="1"/>
  <c r="F1094" i="1"/>
  <c r="F1097" i="1"/>
  <c r="F1098" i="1"/>
  <c r="D1099" i="1"/>
  <c r="F1099" i="1" s="1"/>
  <c r="F1101" i="1"/>
  <c r="F1104" i="1"/>
  <c r="F1105" i="1"/>
  <c r="F1106" i="1"/>
  <c r="F1107" i="1"/>
  <c r="F1109" i="1"/>
  <c r="D1111" i="1"/>
  <c r="F1111" i="1" s="1"/>
  <c r="F1113" i="1"/>
  <c r="F1115" i="1"/>
  <c r="F1117" i="1"/>
  <c r="F1119" i="1"/>
  <c r="F1121" i="1"/>
  <c r="F1124" i="1"/>
  <c r="F1126" i="1"/>
  <c r="F1128" i="1"/>
  <c r="F1130" i="1"/>
  <c r="F1132" i="1"/>
  <c r="F1134" i="1"/>
  <c r="F1136" i="1"/>
  <c r="F1138" i="1"/>
  <c r="F1140" i="1"/>
  <c r="F1141" i="1"/>
  <c r="F1143" i="1"/>
  <c r="F1145" i="1"/>
  <c r="F1147" i="1"/>
  <c r="F1149" i="1"/>
  <c r="F1151" i="1"/>
  <c r="F1153" i="1"/>
  <c r="F1155" i="1"/>
  <c r="F1157" i="1"/>
  <c r="F1159" i="1"/>
  <c r="F1161" i="1"/>
  <c r="F1168" i="1"/>
  <c r="F1170" i="1"/>
  <c r="F1172" i="1"/>
  <c r="F1174" i="1"/>
  <c r="F1176" i="1"/>
  <c r="F1178" i="1"/>
  <c r="F1180" i="1"/>
  <c r="F1182" i="1"/>
  <c r="F1184" i="1"/>
  <c r="F1186" i="1"/>
  <c r="F1188" i="1"/>
  <c r="D1190" i="1"/>
  <c r="F1190" i="1" s="1"/>
  <c r="F1192" i="1"/>
  <c r="F1194" i="1"/>
  <c r="F1196" i="1"/>
  <c r="D1198" i="1"/>
  <c r="F1198" i="1"/>
  <c r="F1200" i="1"/>
  <c r="D1202" i="1"/>
  <c r="F1202" i="1" s="1"/>
  <c r="F1205" i="1"/>
  <c r="F1207" i="1"/>
  <c r="F1209" i="1"/>
  <c r="F1211" i="1"/>
  <c r="F1213" i="1"/>
  <c r="F1215" i="1"/>
  <c r="F1217" i="1"/>
  <c r="F1219" i="1"/>
  <c r="F1221" i="1"/>
  <c r="F1223" i="1"/>
  <c r="F1225" i="1"/>
  <c r="F1227" i="1"/>
  <c r="F1229" i="1"/>
  <c r="F1231" i="1"/>
  <c r="F1233" i="1"/>
  <c r="F1235" i="1"/>
  <c r="F1237" i="1"/>
  <c r="F1239" i="1"/>
  <c r="F1241" i="1"/>
  <c r="F1243" i="1"/>
  <c r="F1245" i="1"/>
  <c r="F1247" i="1"/>
  <c r="F1249" i="1"/>
  <c r="F1251" i="1"/>
  <c r="F1253" i="1"/>
  <c r="F1255" i="1"/>
  <c r="F1257" i="1"/>
  <c r="F1259" i="1"/>
  <c r="F1261" i="1"/>
  <c r="F1263" i="1"/>
  <c r="F1265" i="1"/>
  <c r="F1267" i="1"/>
  <c r="F1269" i="1"/>
  <c r="F1271" i="1"/>
  <c r="F1273" i="1"/>
  <c r="F1275" i="1"/>
  <c r="F1277" i="1"/>
  <c r="F1279" i="1"/>
  <c r="D182" i="3" l="1"/>
  <c r="E182" i="3" s="1"/>
  <c r="D185" i="3"/>
  <c r="E185" i="3" s="1"/>
  <c r="D179" i="3"/>
  <c r="E179" i="3" s="1"/>
  <c r="E187" i="3" s="1"/>
  <c r="D267" i="3"/>
  <c r="D270" i="3"/>
  <c r="E270" i="3" s="1"/>
  <c r="D273" i="3"/>
  <c r="E273" i="3" s="1"/>
  <c r="F28" i="1"/>
  <c r="E31" i="6" s="1"/>
  <c r="E846" i="3"/>
  <c r="E10" i="3"/>
  <c r="E90" i="6" s="1"/>
  <c r="E844" i="3"/>
  <c r="A50" i="3"/>
  <c r="A47" i="3"/>
  <c r="A44" i="3"/>
  <c r="C195" i="3"/>
  <c r="E737" i="3"/>
  <c r="E848" i="3" s="1"/>
  <c r="G44" i="4"/>
  <c r="H44" i="4" s="1"/>
  <c r="C50" i="4"/>
  <c r="C51" i="4" s="1"/>
  <c r="C52" i="4" s="1"/>
  <c r="C53" i="4" s="1"/>
  <c r="C54" i="4" s="1"/>
  <c r="C55" i="4" s="1"/>
  <c r="C56" i="4" s="1"/>
  <c r="C57" i="4" s="1"/>
  <c r="C58" i="4" s="1"/>
  <c r="C59" i="4" s="1"/>
  <c r="C60" i="4" s="1"/>
  <c r="C61" i="4" s="1"/>
  <c r="C62" i="4" s="1"/>
  <c r="C63" i="4" s="1"/>
  <c r="C64" i="4" s="1"/>
  <c r="C65" i="4" s="1"/>
  <c r="C66" i="4" s="1"/>
  <c r="C67" i="4" s="1"/>
  <c r="C68" i="4" s="1"/>
  <c r="C69" i="4" s="1"/>
  <c r="C70" i="4" s="1"/>
  <c r="C71" i="4" s="1"/>
  <c r="C72" i="4" s="1"/>
  <c r="E1281" i="1"/>
  <c r="F1281" i="1" s="1"/>
  <c r="F323" i="1"/>
  <c r="F18" i="1" s="1"/>
  <c r="E21" i="6" s="1"/>
  <c r="F541" i="1"/>
  <c r="F23" i="1" s="1"/>
  <c r="E158" i="1"/>
  <c r="F158" i="1" s="1"/>
  <c r="F160" i="1" s="1"/>
  <c r="F15" i="1" s="1"/>
  <c r="F1163" i="1"/>
  <c r="F37" i="1" s="1"/>
  <c r="F1283" i="1"/>
  <c r="F38" i="1" s="1"/>
  <c r="E40" i="6" s="1"/>
  <c r="F976" i="1"/>
  <c r="F30" i="1" s="1"/>
  <c r="E33" i="6" s="1"/>
  <c r="F208" i="1"/>
  <c r="F16" i="1" s="1"/>
  <c r="E19" i="6" s="1"/>
  <c r="E446" i="1"/>
  <c r="F446" i="1" s="1"/>
  <c r="F447" i="1" s="1"/>
  <c r="F19" i="1" s="1"/>
  <c r="E22" i="6" s="1"/>
  <c r="F253" i="1"/>
  <c r="F17" i="1" s="1"/>
  <c r="E20" i="6" s="1"/>
  <c r="F1008" i="1"/>
  <c r="F32" i="1" s="1"/>
  <c r="E35" i="6" s="1"/>
  <c r="H389" i="4"/>
  <c r="H560" i="4" s="1"/>
  <c r="E60" i="6" s="1"/>
  <c r="G74" i="4"/>
  <c r="H74" i="4" s="1"/>
  <c r="H250" i="4"/>
  <c r="H556" i="4" s="1"/>
  <c r="E56" i="6" s="1"/>
  <c r="H545" i="4"/>
  <c r="H565" i="4" s="1"/>
  <c r="E65" i="6" s="1"/>
  <c r="H461" i="4"/>
  <c r="H561" i="4" s="1"/>
  <c r="E61" i="6" s="1"/>
  <c r="H266" i="4"/>
  <c r="H557" i="4" s="1"/>
  <c r="E57" i="6" s="1"/>
  <c r="H188" i="4"/>
  <c r="H555" i="4" s="1"/>
  <c r="E55" i="6" s="1"/>
  <c r="H299" i="4"/>
  <c r="H558" i="4" s="1"/>
  <c r="E58" i="6" s="1"/>
  <c r="G117" i="4"/>
  <c r="H117" i="4" s="1"/>
  <c r="G95" i="4"/>
  <c r="H95" i="4" s="1"/>
  <c r="H487" i="4"/>
  <c r="H562" i="4" s="1"/>
  <c r="E62" i="6" s="1"/>
  <c r="H511" i="4"/>
  <c r="H563" i="4" s="1"/>
  <c r="E63" i="6" s="1"/>
  <c r="H31" i="4"/>
  <c r="H553" i="4" s="1"/>
  <c r="E53" i="6" s="1"/>
  <c r="H527" i="4"/>
  <c r="H564" i="4" s="1"/>
  <c r="E64" i="6" s="1"/>
  <c r="H365" i="4"/>
  <c r="H559" i="4" s="1"/>
  <c r="E59" i="6" s="1"/>
  <c r="G1679" i="8"/>
  <c r="H1679" i="8" s="1"/>
  <c r="H1685" i="8" s="1"/>
  <c r="I540" i="7"/>
  <c r="I14" i="7" s="1"/>
  <c r="E267" i="3" l="1"/>
  <c r="E275" i="3" s="1"/>
  <c r="E6" i="3"/>
  <c r="E88" i="6" s="1"/>
  <c r="E850" i="3"/>
  <c r="E854" i="3" s="1"/>
  <c r="E13" i="3" s="1"/>
  <c r="E91" i="6" s="1"/>
  <c r="A53" i="3"/>
  <c r="E18" i="6"/>
  <c r="F20" i="1"/>
  <c r="E23" i="6"/>
  <c r="F39" i="1"/>
  <c r="E39" i="6"/>
  <c r="E41" i="6" s="1"/>
  <c r="F33" i="1"/>
  <c r="E26" i="6"/>
  <c r="E36" i="6" s="1"/>
  <c r="H120" i="4"/>
  <c r="H554" i="4" s="1"/>
  <c r="E54" i="6" s="1"/>
  <c r="E66" i="6" s="1"/>
  <c r="E80" i="6" s="1"/>
  <c r="E82" i="6" s="1"/>
  <c r="H1687" i="8"/>
  <c r="H1688" i="8"/>
  <c r="I15" i="7"/>
  <c r="E44" i="6"/>
  <c r="E45" i="6" s="1"/>
  <c r="E8" i="3" l="1"/>
  <c r="E89" i="6" s="1"/>
  <c r="E92" i="6" s="1"/>
  <c r="A57" i="3"/>
  <c r="H567" i="4"/>
  <c r="H871" i="4" s="1"/>
  <c r="H876" i="4" s="1"/>
  <c r="F41" i="1"/>
  <c r="F43" i="1" s="1"/>
  <c r="F45" i="1" s="1"/>
  <c r="E48" i="6"/>
  <c r="E49" i="6" s="1"/>
  <c r="H1689" i="8"/>
  <c r="H1690" i="8" s="1"/>
  <c r="I16" i="7"/>
  <c r="I17" i="7" s="1"/>
  <c r="E16" i="3" l="1"/>
  <c r="E94" i="6"/>
  <c r="E96" i="6" s="1"/>
  <c r="E98" i="6" s="1"/>
  <c r="A61" i="3"/>
  <c r="A64" i="3" l="1"/>
  <c r="A67" i="3"/>
  <c r="A70" i="3" s="1"/>
  <c r="A75" i="3" l="1"/>
  <c r="A79" i="3" l="1"/>
  <c r="A82" i="3" l="1"/>
  <c r="A85" i="3" l="1"/>
  <c r="A88" i="3" s="1"/>
  <c r="A91" i="3" s="1"/>
  <c r="A94" i="3" s="1"/>
  <c r="A97" i="3" s="1"/>
  <c r="A100" i="3" s="1"/>
  <c r="A103" i="3" s="1"/>
  <c r="A106" i="3" s="1"/>
  <c r="A109" i="3" s="1"/>
  <c r="A112" i="3" s="1"/>
  <c r="A115" i="3" s="1"/>
  <c r="A118" i="3" s="1"/>
  <c r="A121" i="3" s="1"/>
  <c r="A124" i="3" s="1"/>
  <c r="A128" i="3" s="1"/>
  <c r="A131" i="3" s="1"/>
  <c r="A134" i="3" s="1"/>
  <c r="A140" i="3" s="1"/>
  <c r="A144" i="3" s="1"/>
  <c r="A147" i="3" s="1"/>
  <c r="A150" i="3" s="1"/>
  <c r="A153" i="3" s="1"/>
  <c r="A157" i="3" s="1"/>
  <c r="A160" i="3" s="1"/>
  <c r="A163" i="3" s="1"/>
  <c r="A166" i="3" s="1"/>
  <c r="A169" i="3" s="1"/>
  <c r="A172" i="3" s="1"/>
  <c r="A175" i="3" s="1"/>
  <c r="A178" i="3" s="1"/>
  <c r="A181" i="3" s="1"/>
  <c r="A184" i="3" s="1"/>
  <c r="A194" i="3" s="1"/>
  <c r="A197" i="3" s="1"/>
  <c r="A200" i="3" s="1"/>
  <c r="A203" i="3" s="1"/>
  <c r="A206" i="3" s="1"/>
  <c r="A209" i="3" s="1"/>
  <c r="A212" i="3" s="1"/>
  <c r="A215" i="3" s="1"/>
  <c r="A218" i="3" s="1"/>
  <c r="A221" i="3" s="1"/>
  <c r="A224" i="3" s="1"/>
  <c r="A227" i="3" s="1"/>
  <c r="A230" i="3" s="1"/>
  <c r="A233" i="3" s="1"/>
  <c r="A236" i="3" s="1"/>
  <c r="A241" i="3" s="1"/>
  <c r="A248" i="3" s="1"/>
  <c r="A251" i="3" s="1"/>
  <c r="A254" i="3" s="1"/>
  <c r="A257" i="3" s="1"/>
  <c r="A260" i="3" s="1"/>
  <c r="A263" i="3" s="1"/>
  <c r="A266" i="3" s="1"/>
  <c r="A269" i="3" s="1"/>
  <c r="A272" i="3" s="1"/>
  <c r="A283" i="3" s="1"/>
  <c r="A313" i="3" s="1"/>
  <c r="A318" i="3" s="1"/>
  <c r="A324" i="3" s="1"/>
  <c r="A333" i="3" s="1"/>
  <c r="A338" i="3" s="1"/>
  <c r="A341" i="3" s="1"/>
  <c r="A344" i="3" s="1"/>
  <c r="A350" i="3" s="1"/>
  <c r="A353" i="3" s="1"/>
  <c r="A356" i="3" s="1"/>
  <c r="A360" i="3" s="1"/>
  <c r="A363" i="3" s="1"/>
  <c r="A366" i="3" s="1"/>
  <c r="A369" i="3" s="1"/>
  <c r="A373" i="3" s="1"/>
  <c r="A376" i="3" s="1"/>
  <c r="A379" i="3" s="1"/>
  <c r="A383" i="3" s="1"/>
  <c r="A387" i="3" s="1"/>
  <c r="A392" i="3" s="1"/>
  <c r="A395" i="3" s="1"/>
  <c r="A398" i="3" s="1"/>
  <c r="A401" i="3" s="1"/>
  <c r="A453" i="3" s="1"/>
  <c r="A456" i="3" s="1"/>
  <c r="A459" i="3" s="1"/>
  <c r="A476" i="3" s="1"/>
  <c r="A479" i="3" s="1"/>
  <c r="A482" i="3" s="1"/>
  <c r="A485" i="3" s="1"/>
  <c r="A488" i="3" s="1"/>
  <c r="A494" i="3" s="1"/>
  <c r="A498" i="3" s="1"/>
  <c r="A502" i="3" s="1"/>
  <c r="A505" i="3" s="1"/>
  <c r="A508" i="3" s="1"/>
  <c r="A511" i="3" s="1"/>
  <c r="A514" i="3" s="1"/>
  <c r="A517" i="3" s="1"/>
  <c r="A520" i="3" s="1"/>
  <c r="A523" i="3" s="1"/>
  <c r="A527" i="3" s="1"/>
  <c r="A530" i="3" s="1"/>
  <c r="A533" i="3" s="1"/>
  <c r="A536" i="3" s="1"/>
  <c r="A539" i="3" s="1"/>
  <c r="A542" i="3" s="1"/>
  <c r="A545" i="3" s="1"/>
  <c r="A548" i="3" s="1"/>
  <c r="A551" i="3" s="1"/>
  <c r="A554" i="3" s="1"/>
  <c r="A563" i="3" l="1"/>
  <c r="A557" i="3"/>
  <c r="A560" i="3" s="1"/>
  <c r="A569" i="3" l="1"/>
  <c r="A572" i="3" s="1"/>
  <c r="A575" i="3" s="1"/>
  <c r="A578" i="3" s="1"/>
  <c r="A581" i="3" s="1"/>
  <c r="A584" i="3" s="1"/>
  <c r="A599" i="3" s="1"/>
  <c r="A602" i="3" s="1"/>
  <c r="A605" i="3" s="1"/>
  <c r="A609" i="3" s="1"/>
  <c r="A613" i="3" s="1"/>
  <c r="A640" i="3" s="1"/>
  <c r="A648" i="3" s="1"/>
  <c r="A654" i="3" s="1"/>
  <c r="A661" i="3" s="1"/>
  <c r="A664" i="3" s="1"/>
  <c r="A668" i="3" s="1"/>
  <c r="A671" i="3" s="1"/>
  <c r="A676" i="3" s="1"/>
  <c r="A682" i="3" s="1"/>
  <c r="A685" i="3" s="1"/>
  <c r="A689" i="3" s="1"/>
  <c r="A692" i="3" s="1"/>
  <c r="A705" i="3" s="1"/>
  <c r="A708" i="3" s="1"/>
  <c r="A711" i="3" s="1"/>
  <c r="A714" i="3" s="1"/>
  <c r="A731" i="3" s="1"/>
  <c r="A734" i="3" s="1"/>
  <c r="A749" i="3" s="1"/>
  <c r="A752" i="3" s="1"/>
  <c r="A767" i="3" s="1"/>
  <c r="A771" i="3" s="1"/>
  <c r="A774" i="3" l="1"/>
  <c r="A778" i="3" s="1"/>
  <c r="A781" i="3"/>
  <c r="A785" i="3" l="1"/>
  <c r="A790" i="3" s="1"/>
  <c r="A796" i="3" s="1"/>
  <c r="A801" i="3" s="1"/>
  <c r="A806" i="3" s="1"/>
  <c r="A809" i="3" s="1"/>
  <c r="A812" i="3" s="1"/>
  <c r="A815" i="3" s="1"/>
  <c r="A818" i="3" s="1"/>
  <c r="A821" i="3" s="1"/>
  <c r="A824" i="3" s="1"/>
  <c r="A828" i="3" s="1"/>
  <c r="A831" i="3" s="1"/>
  <c r="A834" i="3" s="1"/>
</calcChain>
</file>

<file path=xl/comments1.xml><?xml version="1.0" encoding="utf-8"?>
<comments xmlns="http://schemas.openxmlformats.org/spreadsheetml/2006/main">
  <authors>
    <author>Primož Černigoj</author>
  </authors>
  <commentList>
    <comment ref="H1686" authorId="0" shapeId="0">
      <text>
        <r>
          <rPr>
            <b/>
            <sz val="9"/>
            <color indexed="81"/>
            <rFont val="Tahoma"/>
            <family val="2"/>
            <charset val="238"/>
          </rPr>
          <t xml:space="preserve">Vrednost popusta je potrebno vpisati v %!!!
</t>
        </r>
      </text>
    </comment>
    <comment ref="H1687" authorId="0" shapeId="0">
      <text>
        <r>
          <rPr>
            <b/>
            <sz val="9"/>
            <color indexed="81"/>
            <rFont val="Tahoma"/>
            <family val="2"/>
            <charset val="238"/>
          </rPr>
          <t xml:space="preserve">Izračun se izvede avtomatsko iz zgoraj vpisanega popusta. 
</t>
        </r>
      </text>
    </comment>
  </commentList>
</comments>
</file>

<file path=xl/sharedStrings.xml><?xml version="1.0" encoding="utf-8"?>
<sst xmlns="http://schemas.openxmlformats.org/spreadsheetml/2006/main" count="6237" uniqueCount="3145">
  <si>
    <t>Montaža in demontaža lahkih premičnih delovnih odrov višine do 2,00 m za čas celotne gradnje.</t>
  </si>
  <si>
    <t>ur</t>
  </si>
  <si>
    <t>A.</t>
  </si>
  <si>
    <t>kos</t>
  </si>
  <si>
    <t>kg</t>
  </si>
  <si>
    <t>B.</t>
  </si>
  <si>
    <t>GRADBENA DELA :</t>
  </si>
  <si>
    <t>PRIPRAVLJALNA DELA :</t>
  </si>
  <si>
    <t>ZEMELJSKA DELA:</t>
  </si>
  <si>
    <t>ZIDARSKA DELA:</t>
  </si>
  <si>
    <t>TESARSKA DELA:</t>
  </si>
  <si>
    <t>ZAKLJUČNA DELA SKUPAJ:</t>
  </si>
  <si>
    <t>GRADBENA DELA SKUPAJ:</t>
  </si>
  <si>
    <t>VSA DELA SKUPAJ:</t>
  </si>
  <si>
    <t>m3</t>
  </si>
  <si>
    <t>m2</t>
  </si>
  <si>
    <t>m1</t>
  </si>
  <si>
    <t>1,00</t>
  </si>
  <si>
    <t>BETONSKA IN AB DELA:</t>
  </si>
  <si>
    <t>OPOMBA: Delovni, pomožni in lovilni odri niso upoštevani in jih mora ponudnik sam predvideti in vkalkulirati v ceno posamezne storitve.</t>
  </si>
  <si>
    <t>Zakoličba cevi, smerno in višinsko z označbo smeri in višin na količkih in postavitev profilov.</t>
  </si>
  <si>
    <t xml:space="preserve">Dobava in vgradnja hidro raztegljivega spojnega traku 25x19mm in zaščitnega profila za pritrjevanje kot npr. Bentonet, vključno z montažnim in pritrdilnim materialom; kot npr. Bentostrip, stene. </t>
  </si>
  <si>
    <t>PRIPRAVLJALNA DELA SKUPAJ</t>
  </si>
  <si>
    <t>ZEMELJSKA DELA SKUPAJ</t>
  </si>
  <si>
    <t>BETONSKA IN AB DELA SKUPAJ</t>
  </si>
  <si>
    <t>ZIDARSKA DELA SKUPAJ</t>
  </si>
  <si>
    <t>TESARSKA DELA SKUPAJ</t>
  </si>
  <si>
    <t>KROVSKO KLEPARSKA DELA SKUPAJ</t>
  </si>
  <si>
    <t>FASADERSKA DELA SKUPAJ</t>
  </si>
  <si>
    <t>FASADERSKA DELA SKUPAJ:</t>
  </si>
  <si>
    <t>Montaža in demontaža lahkih premičnih delovnih odrov višine do 4,00 m za čas celotne gradnje.</t>
  </si>
  <si>
    <t>Pred betoniranjem temeljev je potrebno na armaturo privariti temeljno zemljilo. Zajeto v elektroinštalacijah.</t>
  </si>
  <si>
    <t>METEORNA</t>
  </si>
  <si>
    <t>KANALIZACIJSKA DELA :</t>
  </si>
  <si>
    <t>STAVBNO POHIŠTVO SKUPAJ</t>
  </si>
  <si>
    <t>Rezanje asfalta s talno krožno žago debeline do 10cm.</t>
  </si>
  <si>
    <t xml:space="preserve">OPOMBA: Ponudnik mora predvideti in vkalkulirati v ceno posamezne storitve, vsa potrebna pomožna dela in prenose. Delovni, pomožni in lovilni odri niso upoštevani in jih mora ponudnik sam predvideti in vkalkulirati v ceno posamezne storitve. </t>
  </si>
  <si>
    <t>OPOMBA: Opiranje, podpiranje in lovilni odri niso upoštevani in jih mora ponudnik sam predvideti in vkalkulirati v ceno posamezne storitve.</t>
  </si>
  <si>
    <t>Vse količine zemeljskih del so v popisu del izražene in izračunane v raščenem stanju za posamezne kategorije zemljine. Zato v ceni upoštevati faktor nakladanja oziroma razrahljivosti. Količine za obračun bodo s strani nadzora priznane samo v raščenem stanju!</t>
  </si>
  <si>
    <t xml:space="preserve">V primeru, da se med izvajanjem del v gradbeni jami pojavi voda, se črpanje vode oz. dodatek za delo v vodi ne obračuna dodatno. Ponudnik mora te stroške zajeti v ceni na enoto. </t>
  </si>
  <si>
    <t>Pri izvedbi izkopov je nujno potrebno upoštevati navodila in mnenje geomehanika. Po opravljenem izkopu in kontroli geomehanik izda mnenje, ki je merodajno za nadaljevanje dela.</t>
  </si>
  <si>
    <t xml:space="preserve">Dela je potrebno izvajati po veljavnih tehničnih predpisih in normativih skladno z obveznimi SIST. Material mora po kvaliteti ustrezati določilom veljavnih/aktualnih predpisov in standardov. </t>
  </si>
  <si>
    <t xml:space="preserve">Dela je potrebno izvajati po veljavnih tehničnih predpisih in normativih skladno z obveznimi SIST. Material mora po kvaliteti ustrezati določilom veljavnih/aktualnih predpisov in standardov. V ponudbenih  cenah je zajeti tudi strošek zaščite izvedenih del med posameznimi fazami del. V ceni postavke zajeti tudi prenos in risanje višin na različne dele objekta za ostale izvajalce.
V ceni postavke upoštevati  izvedbo, material, vse zunanje in notranje transporte, ter vsa pomožna dela skladno z normativi v gradbeništvu.Zidanje mora biti čisto, s pravilno vezavo opeke. Stiki morajo biti dobro zaliti z malto, vrste popolnoma vodoravne, malta pa ne sme biti v debelejšem sloju kot 15 mm.Vse površine morajo biti popolnoma ravne in navpične, odvečna malta iz stikov se mora odstraniti, dokler je še sveža. Vgrajeni materjali za zidarska dela morajo po kvaliteti ustrezati določilom veljavnih tehničnih predpisov:
1 malta za grobi in fini omet: SIST EN 998-1
2 malta za zidanje: SIST EN 998-2
3 zidarski cement: SIST EN 413-1
3 gradbeno apno: SIST EN 459-1
4 opečni zidaki: SIST EN 771-1
Vgrajeni material za ta dela mora po kvaliteti ustrezati določilom veljavnih tehničnih predpisov
</t>
  </si>
  <si>
    <t>Demontaža pokrovov jaškov pred pričetkom zemeljskih del z vsemi deli in preddeli ter odvozom na stalno deponijo do 10km in stroški deponiranja.</t>
  </si>
  <si>
    <t>Dodatke za delo v zimskih in poletnih obdobjih, zaščita pred mrazom, vetrom, nega betona, močenje…mora izvajalec te stroške upoštevati v ceni na enoto. V ceni na enoto upoštevati projekt betona in končno poročilo o izvedbi betonskih konstrukcij.</t>
  </si>
  <si>
    <t>Če ni drugače navedeno, izvedbeni razred II, tolerance izdelave betonskih konstrukcij skladno s standardom SIST EN 13670, SIST EN 206, SIST EN 10080 . Tolerance ravnine betonov po DIN 18202. Kjer je zahtevana površina betona kvalitete VIDNI BETON, upoštevati razred VB 3.</t>
  </si>
  <si>
    <t>Delavniško dokumentacijo za ponujene okenske/zasteklitvene kombinacije podbojev, slepih podbojev, kril, okovja, površinske obdelave, zasteklitve, tesnenja, priključnih utorov, okenskih polic, po sklenitvi izvajalske pogodbe predati Naročniku v potrditev.</t>
  </si>
  <si>
    <t>Vse mere navedene v popisu so zidarske odprtine, ki jih je potrebno pred izvedbo del preveriti na mestu vgradnje.</t>
  </si>
  <si>
    <t>DRENAŽA</t>
  </si>
  <si>
    <t xml:space="preserve">Dela je potrebno izvajati po veljavnih tehničnih predpisih in normativih skladno z obveznimi SIST. Material mora po kvaliteti ustrezati določilom veljavnih/aktualnih predpisov in standardov. Delovni, pomožni in lovilni odri niso upoštevani in jih mora ponudnik sam predvideti in vkalkulirati v ceno posamezne storitve. </t>
  </si>
  <si>
    <t>Splošna določila, ki jih je potrebno zajeti v ceni posamezne postavke:</t>
  </si>
  <si>
    <t xml:space="preserve">Detajli,delavniška dokumentacija: Vse ključavničarske izdelke je potrebno izdelati po detajlih PZI projektne dokumentacije. V kolikor je potrebna pri posameznih pozicijah izdelava delavniške dokumentacije, jo izdela prevzemnik del in jo posreduje v potrditev naročniku. Sprememba izvedbe detajlov je možna samo s pristankom naročnika. Strošek izdelave delavniške dokumantacije je potrebno upoštevati v ceni na enoto, prav tako pridobitev izjave o skladnosti s strani pooblaščene institucije. </t>
  </si>
  <si>
    <t>Zvari: Vsi zvari morajo biti čisti in lepi, klase I., če pa so po montaži vidni, pa morajo biti lepo in enakomerno zbrušeni. Zvari elementov nosilne konstrukcije morajo biti atestirani. Stroške atestiranja mora ponudnik vključiti v ceno. Dela na izvedbi kovinskih konstrukcij lahko izvajajo le pooblaščeni delavci (varilci z veljavnimi dokazili);</t>
  </si>
  <si>
    <t>Obdelava površine: Naročnika je potrebno pravočasno obveščati o prevzemu očiščenih izdelkov pred nanosom osnovnega premaza. Finalna obdelava konstrukcij mora biti zajeta pri ceni končnega izdelka. Barva po izboru projektanta po RAL lestvici.</t>
  </si>
  <si>
    <t xml:space="preserve">Ostali tehnični pogoji: Pred pričetkom del je izvajalec dolžan preveriti vse količine in dejanske mere na objektu. Za vse vgrajene elemente je potrebno sprotno dostavljati dokazila o ustreznosti materiala, za konstrukcijske elemente pa je potrebno dostaviti tudi poročilo pooblaščene institucije o ustreznosti izvedbe. Stroške pridobitve a-testov in poročil je potrebno upoštevati v ceni. Z izvajalcem gradbenih del se je potrebno pravočasno dogovoriti in uskladiti vgradnjo raznih podlog, ki služijo za kasnejšo montažo elementov. </t>
  </si>
  <si>
    <t>Zakoličba kanalizacije, smerno in višinsko z označbo smeri in višin na količkih in postavitev profilov.</t>
  </si>
  <si>
    <t>Priključitev nove meteorne kanalizacije na obstoječe revizijske jaške ali cevi.</t>
  </si>
  <si>
    <t xml:space="preserve">Dela je potrebno izvajati po veljavnih tehničnih predpisih in normativih skladno z obveznimi SIST. Material mora po kvaliteti ustrezati določilom veljavnih/aktualnih predpisov in standardov. V ponudbenih  cenah je zajeti tudi strošek zaščite izvedenih del med posameznimi fazami del. V ceni postavke zajeti tudi prenos in risanje višin na različne dele objekta za ostale izvajalce.
V ceni postavke upoštevati  izvedbo, material, vse zunanje in notranje transporte, ter vsa pomožna dela skladno z normativi v gradbeništvu.
Vgrajeni material za ta dela mora po kvaliteti ustrezati določilom veljavnih tehničnih predpisov
</t>
  </si>
  <si>
    <t>PRIZIDEK VRTCA AGATA Z ZUNANJO UREDITVIJO</t>
  </si>
  <si>
    <t>Investitor:</t>
  </si>
  <si>
    <t>OBČINA GORENJA VAS-POLJANE</t>
  </si>
  <si>
    <t>Poljanska cesta 87</t>
  </si>
  <si>
    <t>4224 Gorenja vas</t>
  </si>
  <si>
    <t>Objekt:</t>
  </si>
  <si>
    <t>RUŠITVENA DELA</t>
  </si>
  <si>
    <t xml:space="preserve">OPOMBA: Delovni, pomožni in lovilni odri niso upoštevani in jih mora ponudnik sam predvideti in vkalkulirati v ceno posamezne storitve. </t>
  </si>
  <si>
    <t>kpl</t>
  </si>
  <si>
    <t>RUŠITVENA DELA SKUPAJ:</t>
  </si>
  <si>
    <t>jahača</t>
  </si>
  <si>
    <t>lesena klopca na betonskih podstavkih</t>
  </si>
  <si>
    <t>tobogan s pripadajočo hiško in brvjo (cca. 3x2m)</t>
  </si>
  <si>
    <t>dvojna gugalnica</t>
  </si>
  <si>
    <t>Previdna demontaža obstoječih igral na igrišču z deponiranjem na gradbišču za kasnejšo ponovno montažo:</t>
  </si>
  <si>
    <t>Opaže vidnih konstrukcij je treba razumeti tako, da so te neometane, nepokrite betonske konstrukcije, pri katerih se želi doseči popolnoma ravna površina in kjer je to navedeno, tudi vidna struktura lesa.  Kjer je zahtevana površina betona kvalitete VIDNI BETON, upoštevati razred VB 3. Medsebojno vezanje opažev vidnih konstrukcij se izvede z veznimi elementi skozi distančne cevke. Dela je potrebno izvajati po veljavnih tehničnih predpisih in normativih skladno z obveznimi SIST. Material mora po kvaliteti ustrezati določilom veljavnih/aktualnih predpisov in standardov. V ponudbenih  cenah je zajeti tudi strošek zaščite izvedenih del med posameznimi fazami del. V ceni postavke zajeti tudi prenos in risanje višin na različne dele objekta za ostale izvajalce.
V ceni postavke upoštevati  izvedbo, material, vse zunanje in notranje transporte, ter vsa pomožna dela skladno z normativi v gradbeništvu.</t>
  </si>
  <si>
    <t>Opaž in razopaževanje špalet vratnih in okenskih  odprtin v AB stenah , gladek opaž, s čiščenjem lesa, pomožnimi deli in prenosi. Širina špalet 20cm. (viden beton-oster rob!!)</t>
  </si>
  <si>
    <t>- višina elementa: 20 cm</t>
  </si>
  <si>
    <t>- širina elementa: 18 cm</t>
  </si>
  <si>
    <t>- debelina izolacijske plasti: 8 cm</t>
  </si>
  <si>
    <t>- minimalna debelina AB plošče: 18 cm</t>
  </si>
  <si>
    <t xml:space="preserve">Dobava in vgradnja nosilnega elementa za termično ločitev podprtega jeklenega nosilca od notranje (stropne) AB plošče. Izvedba v skladu s tehnično dokumentacijo proizvajalca in v skladu z navodili arhitekta oz. projektanta (statika) nosilne konstrukcije; kot npr.Schöck Isokorb tip QS10 H 200 (λ=0,031W/mK) </t>
  </si>
  <si>
    <t>- višina elementa: 18 cm</t>
  </si>
  <si>
    <t>Dobava in vgradnja nosilnega elementa za termično ločitev epodprtega-prosto previsnega jeklenega nosilca od notranje (stropne) AB plošče. Izvedba v skladu s tehnično dokumentacijo proizvajalca in v skladu z navodili arhitekta oz. projektanta (statika) nosilne kostrukcije, kot npr. Schöck Isokorb tip KS14 V8-H180 (λ=0,031W/mK) .</t>
  </si>
  <si>
    <t>Dobava in vgradnja nosilnega elementa za termično ločitev epodprtega-prosto previsnega jeklenega nosilca od notranje (stropne) AB plošče. Izvedba v skladu s tehnično dokumentacijo proizvajalca in v skladu z navodili arhitekta oz. projektanta (statika) nosilne kostrukcije, kot npr. Schöck Isokorb tip KS20 V10-H200 (λ=0,031W/mK).</t>
  </si>
  <si>
    <t>Dobava in vgraditev montažnih opečnato-AB preklad dimenzij 14x6,5cm nad vrata in okna v stenah iz opečnatih zidakov.</t>
  </si>
  <si>
    <t>Dobava in vgraditev montažnih opečnato-AB preklad dimenzij 10x6,5cm nad vrata in okna v stenah iz opečnatih zidakov.</t>
  </si>
  <si>
    <t>KROVSKO KLEPARSKA DELA</t>
  </si>
  <si>
    <t>KROVSKO KLEPARSKA DELA SKUPAJ:</t>
  </si>
  <si>
    <t>Pred pričetkom del je potrebno izdelati izračun pritrdilnih sredstev glede na tehnologijo ponudnika za dano vetrovno cono, z upoštevanjem hitrosti vetra. Vetrna cona Gorenja vas. Vsi materiali, ki so v stiku z zunanjim okoljem morajo zagotavljati odportnost proti zunanjim vplivom  na dani lokaciji, vse stike in zatesnitve izdelati v smislu, da je zagotovljena trajnost za predvideno garancijsko dobo.</t>
  </si>
  <si>
    <t>Dobava in zidanje vertikalnih vezi za zid debeline 30cm s tipskim EPS vogalnikom dimenzij 50 x 30 x 24,9 cm za protipotresne vezi za zid debeline 30cm z medsebojnim lepljenjem z enokomponentnim PU lepilom, kot npr. Porotherm Dryfix vogalnik 30.</t>
  </si>
  <si>
    <t>Dobava in vstavljanje plošč ekstrudiranega polistirena debeline 5cm na dilataciji objekta (stik nova stara stena z vsem montažnim in pritrdilnim materialom; dilatacija med shrambo in stopniščem, kot npr XPS 300.</t>
  </si>
  <si>
    <t>Dobava in vgradnja dilatacijskega profila v kombinaciji guma-aluminij profili, na stiku starega in novega objekta, za dilatacije širine do 50mm, skupna širina profila 70mm, vgradnja preko sider na nosilno AB ploščo pred izvedbo cementnega estriha. Vključno z vsemi potrebnimi deli; kot npr Deflex 426/G - 050.</t>
  </si>
  <si>
    <t>Dobava in polaganje sistemske plošče za izvedbo razvoda talnega gretja, plošča izdelana iz elastificiranega stiropora in vakuumsko prevlečena z modro polietilensko folijo, za vgradnjo cevi 16-20mm, plošče imajo robove za čvrsto spajanje, toplotna prevodnost λD: 0,038 W/m.K, debeline 30/32mm, skupna debelina 57mm; kot npr. Fragmat Stirotermal Silent. T1, T2, T3, T4, T7.</t>
  </si>
  <si>
    <t>Dobava in polaganje sistemske plošče za izvedbo razvoda talnega gretja, plošča izdelana iz EPS in vakuumsko prevlečena s polietilensko folijo, za vgradnjo cevi 16-20mm, plošče imajo robove za čvrsto spajanje, toplotna prevodnost λD: 0,035 W/m.K, debeline 15mm, skupna debelina 40mm; kot npr. Fragmat Stirotermal Basic. T5, T6.</t>
  </si>
  <si>
    <t>Demontaža lesenih okenskih polic z vsemi pripadajočimi elementi. Police širine do 50cm; z nakladanjem in odvozom na stalno deponijo in stroški deponiranja.</t>
  </si>
  <si>
    <t>Razna gradbena dela kot pomoč inštalaterjem pri odstranjevanju obstoječih inštalacij. KV delavec.</t>
  </si>
  <si>
    <t>Razna gradbena dela kot pomoč inštalaterjem pri odstranjevanju obstoječih inštalacij. PK delavec.</t>
  </si>
  <si>
    <t>Dobava in oblaganje okenskih špalet širine 30cm z ekstrudiranim polistirenom debeline 5cm na lepilu, z vsem montažnim in pritrdilnim materialom.</t>
  </si>
  <si>
    <t>Prevoz in stroške deponiranja na stalno registrirano deponijo vpisano v evidenco zbiralcev odpadkov, vkalkulirati v ceno posamezne storitve. Upoštevati "UREDBO o ravnanju z odpadki, ki nastanejo pri gradbenih delih- Uradni list RS, št. 34/2008 
z dne 7. 4. 2008"!</t>
  </si>
  <si>
    <t>ura</t>
  </si>
  <si>
    <t>SUHOMONTAŽNA DELA</t>
  </si>
  <si>
    <t>Upoštevati izdelavo izrezov, prebojev, stikov, lomov, kaskad. 
Pri predelnih stenah upoštevati ojačitev vogalov in vratnih odprtin z vogalnim profilom iz pocinkane jeklene pločevine.</t>
  </si>
  <si>
    <t>Dogovorjeni standard za mavčno-kartonske stene je avstrijski standard ONORM B 2206 ter za spuščene kasetne in lamelne stropove privzeti standard SIST EN 13964. Za vse zahteve mora izvajalec izkazati s certifikati in Izjavami o lastnostih.</t>
  </si>
  <si>
    <t>SUHOMONTAŽNA DELA SKUPAJ:</t>
  </si>
  <si>
    <t>STAVBNO POHIŠTVO</t>
  </si>
  <si>
    <t xml:space="preserve">Dobavo materiala in izdelavo stavbnega pohištva v delavnici (okvirji, okovje in zasteklitev po specifikaciji), transport pohištva na objekt, vsa pomožna, pripravljalna dela, vse transporte in prenose potrebne za vgradnjo stavbnega pohištva, ves pomožni in pritrdilni material, kovinsko podkonstrukcijo za večje steklene stene, kjer je ta konstrukcija potrebna, kovinske slepe okvirje, kjer so ti potrebni, alu ali PVC slepe podboje-razširitvene profile vgrajene v tlak (vtopljeni v tlak do talne horizontalne hidroizolacije objekta) višine 10-20cm za prekinitev toplotnega mostu (notranjost-zunanjost objekta) za izvedbo ustrezne notranje in zunanje hidroizolacije (bitumenska hidroizolacija kjer ni navedeno zajeta v posebnih postavkah); kjer je to potrebno, ves material potreben za zatesnitev stikov okvirjev stavbnega pohištva s stenami, material za izvedbo hidroizolacije, kjer je to potrebno, izvedbo zatesnitve spojev okvirjev in fasade po končanih fasaderskih in pleskarskih delih skladno s standardi  RAL montaže oken.
</t>
  </si>
  <si>
    <t>VRATA</t>
  </si>
  <si>
    <t xml:space="preserve">Senčila podometne zunanjie žaluzije, montaža pred okno na preklado, lamela širine 80mm iz alu pločevine (tip C80) z ojačanimi robovi, alu ekstrudirana vodila s tesnili na tipskih nastavljivih PVC distančnikih, zgoraj omarice rolet izdelane iz alumijaste pločevine debeline min. 1mm oz. (debelino prilagajati glede na širino okna) za podometno montažo nad okno na preklado in ustrezne r. š. glede na višino okna, ročni monopogon znotraj preko palice, vse po RAL po izboru projektanta oz. kot obstoječe; z vsem montažnim in pritrdilnim materialom. </t>
  </si>
  <si>
    <t>STAVBNO POHIŠTVO SKUPAJ:</t>
  </si>
  <si>
    <r>
      <t xml:space="preserve">Doplačilo za enoslojno oblogo iz </t>
    </r>
    <r>
      <rPr>
        <b/>
        <sz val="10"/>
        <rFont val="Arial"/>
        <family val="2"/>
        <charset val="238"/>
      </rPr>
      <t>vlagoodpornih</t>
    </r>
    <r>
      <rPr>
        <sz val="10"/>
        <rFont val="Arial"/>
        <family val="2"/>
        <charset val="238"/>
      </rPr>
      <t xml:space="preserve"> mavčnih plošč d=12,5 mm na stropovih (na strani mokrih prostorov). Obračuna se dejanska površina položenih plošč.</t>
    </r>
  </si>
  <si>
    <t>Toplotno izolirani sistem za vrata s 70 mm osnovne gradbene globine za navznoter in navzven odpirajoča enokrilna in dvokrilna vrata za velike obremenitve (HD = Heavy Duty).
Konstrukcija za vrata je zunaj in znotraj površinsko poravnana – na obeh straneh se v običajni izvedbi sistema pojavi 5 mm neprekinjena senčna fuga, pri dvokrilnih panik vratih pa je ta fuga  široka 11 mm. Sistem mora biti certificiran za evakuacijske izhode po EN 179 in EN 1125.
Upoštevati deljeni (drsni) elementi prekinitve toplotnega mostu pri vratnih krilih za zmanjšanje bimetal efekta.
Zaključki na gradbeni element morajo biti izvedeni po RAL smernicah montaže - znotraj paronepropustni, zunaj paropropustni, vodotesni.</t>
  </si>
  <si>
    <t>Toplotna izolativnost po EN ISO 10077-2 - Uf = 2,21 W/m2K 
Zvočna izolativnost po EN ISO 140-3 - do 43dB 
Protvlomni razred po ENV 1627 - do RC3 
Zrakotesnost po EN 12207 - razred 2 
Vodotesnost po EN 12208 - razred 5a 
Odpornost na udarni veter EN 12210 - razred 2 
Mehanske lastnosti po EN 13115 - razred 2 
Mehanska trajnost po EN 12400 - razred 6</t>
  </si>
  <si>
    <t>ALU ZUNANJA VRATA</t>
  </si>
  <si>
    <t>NOTRANJA ALU VRATA</t>
  </si>
  <si>
    <t>Neizoliran sistem za notranja vrata s 50 mm osnovne gradbene globine za navznoter in navzven odpirajoča enokrilna in dvokrilna vrata. Konstrukcija za vrata je zunaj in znotraj površinsko poravnana – na obeh straneh se pojavi 5 mm neprekinjena senčna fuga.</t>
  </si>
  <si>
    <t>Oprema vrat:
- sistemska cilindrična nasadila
- enotočkovna ključavnica (točne funkcije pri posamezni postavki)
- sistemska kljuka obojestransko
- skrito samozapiralo
- zasteklitev: varnostno lepljeno steklo 44.2, enoslojna predlagana debelina 8 mm, transparentna, polni ali poltransparentni sitotisk glede na sheme
- barva po izboru arhitekta
- izvedba po detajlih iz PZI projekta</t>
  </si>
  <si>
    <t>ALU POŽARNA VRATA</t>
  </si>
  <si>
    <t>Komplet z vsemi potrebnimi dodatnimi deli in materiali. Izdelati po shemi.</t>
  </si>
  <si>
    <t>NOTRANJA LESENA VRATA</t>
  </si>
  <si>
    <t>Kljuka: natur aluminij, cilindrična ključavnica.</t>
  </si>
  <si>
    <t xml:space="preserve">Senčila podometne zunanje žaluzije, montaža pred okno na preklado, lamela širine 80mm iz alu pločevine (tip C80) z ojačanimi robovi, alu ekstrudirana vodila s tesnili na tipskih nastavljivih PVC distančnikih, zgoraj omarice rolet izdelane iz alumijaste pločevine debeline min. 1mm oz. (debelino prilagajati glede na širino okna) za podometno montažo nad okno na preklado in ustrezne r. š. glede na višino okna, ročni monopogon znotraj preko palice, vse po RAL po izboru projektanta oz. kot obstoječe; z vsem montažnim in pritrdilnim materialom. </t>
  </si>
  <si>
    <t>Krilo: furnirano po izboru OVP Javor, sredica krila iz iverokala, robovi krila zaobljeni, zasteklitev kjer navedeno z varnostnim lepljenim steklom 4+4mm večtočkovno vpenjanje s skritim okovjem, skrito samozapiralo, če navedeno.</t>
  </si>
  <si>
    <t>Sistem alu profilacije za požarne nenosilne konstrukcije steklenih ali polnih vrat in fiksnih sten z zahtevami, da morajo najmanj 30 ali 60 minut kakor navedeno: preprečiti prehod ognja, omejiti prehod dima, omejiti prehod toplote in s tem preprečiti dvig temperature v prostoru, ki meji na prostor, kjer je požar (v povprečju na 140 K, na nekaterih mestih do  max. 180 K); medtem, ko se temperatura v prostoru s požarom lahko dvigne na 850˚C, mora biti na drugi strani omogočen nemoten prehod ljudi iz same zgradbe. Za vgradnjo na zunanje ali notranje meje požarnih sektorjev.
Globina profilacije znaša 80 mm. Vratna konstrukcija je med podbojem in krilom površinsko poravnana. 
Polnila so transparentna - stekla po STS 09/0078.
Površinska zaščita profilov je izvedena s prašnim barvanjem po RAL barvni karti - po zahtevah arhitekta.
Izvedba, oprema in montaža elementov mora biti izvedena v skladu z zahtevami STS (Slovenskega tehničnega soglasja) za ta sistem. Vsi stranski zaključki iz pločevine, kakor tudi vsi spoji in obrobe, morajo biti v skladu s požarno - gradbeno - fizikalnimi zahtevami iz STS.</t>
  </si>
  <si>
    <t xml:space="preserve">Požarna odpornost po EN 13501-2 - EI130 / EI230 ali  EI160 / EI260
Funkcija samozapiranja po EN 14600 - C5 
Dimnotesnost po EN 1634-3 - razred Sm 
Protvlomni razred po EN 1627-3 - do RC3 </t>
  </si>
  <si>
    <t>Oprema vrat:
- sistemska cilindrična nasadila
- enotočkovna sistemska ključavnica skladna s STS, evakuacijska po EN 179
- sistemska kljuka po EN 179
- skrito samozapiralo
- zasteklitev: prozorna požarnoodporna EI 30 ali EI60 kakor navedeno, skladna s STS
- barva po izboru arhitekta
- izvedba po detajlih iz PZI projekta</t>
  </si>
  <si>
    <t>`-dimenzije 550x235cm, okno O1</t>
  </si>
  <si>
    <t>`-dimenzije 110x285cm, okno O2</t>
  </si>
  <si>
    <t>`-dimenzije 225x235cm, okno O3</t>
  </si>
  <si>
    <t>`-dimenzije 450x235cm, okno O4</t>
  </si>
  <si>
    <t>`-dimenzije 110x195cm, okno O9</t>
  </si>
  <si>
    <t>`-dimenzije 450x195cm, okno O10</t>
  </si>
  <si>
    <t>`-dimenzije 225x195cm, okno O11</t>
  </si>
  <si>
    <t>`-dimenzije 680x210cm O12</t>
  </si>
  <si>
    <t>FASADERSKA DELA</t>
  </si>
  <si>
    <t>Ponudba mora zajemati, snemanje potrebnih izmer na objektu in poročilo o merah pred začetkom del, izvedbo vseh pripravljalnih del na objektu, izvedbo premičnih odrov, zaščito in čiščenje izdelkov in prostorov po izvršeni montaži ter zavarovanje do predaje naročniku, vsa dela in ukrepe po določilih veljavnih predpisov varstva pri delu, izvedbo pvc zaključkov ob okenskih špaletah, izvedbo pvc zaključkov na stiku z okenskimi policami, vgradnjo pvc dilatacijskih profilov na stiku s fasado iz drugih materialov, izvedbo pvc zaključnih odkapnih letev na stiku s coklom, izvedbo ojačitev vogalov na okenskih odprtinah, izvedbo pokrivnih sistemskih letev na stiku s stavbnim pohištvom, izvedbo dilatacijskih stikov, kjer je to potrebno zaradi večjih dimenzij.</t>
  </si>
  <si>
    <t>Napenjanje in kasnejša demontaža zaščitne ponjave po fasadnem odru; ponjava služi za varnost, za protiprašno zaščito okolice in kot preprečevanje padanje predmetov z odra; izdela se jo na zahtevo nadzornega organa ali investitorja.</t>
  </si>
  <si>
    <t>Dobava in izdelava toplotne izolacije med kasetami zunanjih žaluzij in zidom v sestavi: vakum toplotno izolativni sendvič panel iz alu folije in sredico iz mineralne volne skupne debeline 8cm λ&lt; 0,0035 W/mK (za 2 cm debeline) na lepilu  kot npr. Rofix Unistar Light in kot npr. termoizolacijski panel Turvac FG, kompletno z vsem potrebnim pritrdilnim materialom ter kitanjem stikov s trajnoelastičnim kitom.</t>
  </si>
  <si>
    <t xml:space="preserve">Dobava in izdelava toplotne izolacije notranjih okenskih špalet v širini 30cm z ekstrudiranim polistirenom debeline 5cm na lepilu (glede na situacijo), dvoslojni nanos fasadnega cementnega lepila z vmesno vtisnjeno alkalno obstojno fasadno armirno mrežico in 2x kitanjem in glajenjem z disperzijsko izravnalno maso za fino glajenje notranjih površin, kompletno z vsemi ojačitvenimi profili robov  špalet in oken, vogalov in vrat, tesnilnimi trakovi na stikih z okenskimi policami, odkapnimi profili (na vseh zgornjih okenskih špaletah obvezno odkapni profil) in PVC okenskimi profili. </t>
  </si>
  <si>
    <t>Dobava in izdelava toplotne izolacije novega napušča razvite širine do 80cm v sestavi: lesena podkonstrukcija iz impregniranih lesenih letev 5x4cm, ki so pritrjene na obstoječe škarnike, XPS ekstrudirani polistiren 3cm sidran v leseno podkonstrukcijo s tipskimi sidri, dvoslojni nanos lepila z vmesno vtisnjeno alkalno obstojno fasadno armirno mrežico kot npr. Rofix Unistar Light , odkapnim profilom na mrežici, predpremazom in paroprepustnim silikatno-silikonskim Si-Si zaključnim fasadnim slojem zrnavost 2,0 mm kot npr. Rofix Sisi®Putz Vital, kompletno z vsemi ojačitvenimi profili robov oken, vogalov in vrat, odkapnimi profili in PVC špaletnimi profili ter kitanjem stikov s trajnoelastičnim kitom.</t>
  </si>
  <si>
    <t>Dobava in izdelava toplotne izolacije iz plošč za izolacijo  iz mineralne volne debeline 2x18cm, kot npr. KI DP-5, vključno s predhodnim polaganjem folija parna zapora z lepljenjem stikov kot npr.KI LDS 100; T9</t>
  </si>
  <si>
    <t xml:space="preserve">Obdelava zunanjih konstrukcijskih elementov: Kategorija zaščite C3, trajnost zaščite - dolga (L). Obdelava je vroče cinkanje po EN ISO 1461 in prašno elektrostatsko barvanje, ki se vrši v delavnici. Izvajalec je dolžan zagotoviti tako tehnično rešitev, da se izdelki v celoti izdelajo in zaščitijo v delavnicah, na gradbišču se vrši montaža s spajanjem, mesta na spojih je potrebno s premazi ali drugo zaščito zavarovati pred agresivno klimo, vsi izdelko iz nerjavečega jekla morajo biti iz materiala brez vsebnosti nečistoč in drugih primesi, ki bi lahko v agresivni klimi korodirale, vsi spoji med izdelki morajo biti zagotvljeni tako, da ne prihaja do galvanskih členov </t>
  </si>
  <si>
    <t>Pri načrtu sidranja upoštevati, vetrno cono za kraj Gorenja vas, višina objekta do 15m1, dodatno sidranje pod zunanjimi kamnitimi policami ob vseh oknih če potrebno. Pred pričetkom dostaviti načrt sidranja s strani proizvajalca izbranega fasadnega sistema.</t>
  </si>
  <si>
    <t>Razni odkapni profili na stikih tlaka teras in stekla na nadstreških, izdelani iz alu barvane pločevine debeline 0,6mm, r.š. do 15cm, z vsem montažnim in tesnilnim materilaom.</t>
  </si>
  <si>
    <t>OGRAJE</t>
  </si>
  <si>
    <t>PREDPRAŽNIKI SKUPAJ:</t>
  </si>
  <si>
    <t xml:space="preserve">Izdelava in montaža ograjnega ročaja ob notranjem delu stopnic na zunanje igrišče iz okroglih pocinkanih in prašno barvanih cevi fi 50mm, na podestih povezanim z zaokroženim spojem, pritrjene v konstrukcijo preko sidrnih ploščic in sider s kemičnim sidranjem; po detajlu in navodilih projektanta; Kvaliteta jekla: S235. Konstrukcija je vroče cinkana in prašno barvana in mora zadoščati naslednjim kriterijem: razred okolja C3, trajanje zaščite nad 15 let, razred zaščite konstrukcije B in sicer 160ym (po standardu ISO 12944). </t>
  </si>
  <si>
    <t>Izdelava in montaža ograje iz spodnjega igrišča k vrtcu, ograja višine 105cm enostavne izvedbe izdelana iz pocinkanih in prašno barvanih okroglih cevi; ograja izdelana iz okroglih cevi fi50mm, dodatna vmesna prečka na višini 50cm od tal iz cevi fi50mm, v stopniščno ramo pritrjene preko sidrnih ploščic in sider s kemičnim sidranjem; z vsem montažnim in pritrdilnim materialom, izvedba ograje po detajlu in navodilih projektanta. Kvaliteta jekla: S235.
Konstrukcija je vroče cinkana in prašno barvana in mora zadoščati naslednjim kriterijem: razred okolja C3, trajanje zaščite nad 15 let, razred zaščite konstrukcije B in sicer 160ym (po standardu ISO 12944).</t>
  </si>
  <si>
    <t>Dobava in montaža stekla kot nadstrešek nad teraso, varnostno steklo kaljeno in lepljeno 2x5mm, na kovinsko konstrukcijo pritrjeno preko tipskih pritrdil, stiki medsebojno tesnjeni s tipskimi tesnili za steklene strehe, vsa pritrdila v Rf izvedbi, z vsem montažnim in pritrdilnim materialom. Nadstrešek dim. 3,00x17,20m. Konstrukcija nadstreška zajeta v post. Terase.</t>
  </si>
  <si>
    <t>KLJUČAVNIČARSKA in PASARSKA DELA</t>
  </si>
  <si>
    <t>KLJUČAVNIČARSKA in PASARSKA DELA SKUPAJ:</t>
  </si>
  <si>
    <t>KERAMIČARSKA DELA</t>
  </si>
  <si>
    <t>V ceni na enoto mora biti zajeto:izvajalec mora z glavnim izvajalcem uskladiti pogoje za primerno izvedbo površin za polaganje, izvesti pregled že izvedenih površin, izvajalec mora predhodno zagotoviti vzorce keramike, vzorce potrdi projektant, fuge stenske in talne keramika se morajo v največji možni meri ujemati, debelina fug skladno z navodili proizvajalca keramike,  pred polaganjem talne keramike v lepilno malto v mokrih prostorih, kjer je izvedena hidroizolacija s polimercementno maso je preveriti stanje omenjene hidroizolacije, pri polaganju pa dela izvajati tako, da se le-ta ne poškoduje, polaganje keramike ob vodovodnih in elektro priključkih izvesti tako, da so stiki pokriti s rozetami, izvajalec mora zagotoviti dodatno keramiko za morebitno menjavo v času uporabe objekta (1-3% površine) - po dogovoru z investitorjem.</t>
  </si>
  <si>
    <t>Izravnava betonov pred polaganjem keramike na stopnicah s suhim betonom mora biti upoštevana v ceni na enoto.</t>
  </si>
  <si>
    <t>KERAMIČARSKA DELA SKUPAJ:</t>
  </si>
  <si>
    <t>TLAKARSKA DELA</t>
  </si>
  <si>
    <t>Pred pričetkom polaganja talnih oblog je potrebno izvesti na dan veljaven protokol o zagonu talnega gretja skladno z navodili in ustrezni starosti (14-21 dni) vgrajenega talnega cementnega estriha. Navodila za protokol o zagonu talnega gretja mora dostaviti dobavitelj talnih oblog v potrditev naročniku in nadzoru.</t>
  </si>
  <si>
    <t>Dobava in vgradnja alu profilov na stikih z drugo talno oblogo ali na dilatacijah.</t>
  </si>
  <si>
    <t>Delo izvajalca obsega:
- dobavo osnovnega materiala za talne obloge
- dobavo ostalega materiala
- masa za izravnavo podloge
- lepilo za lepljenje talnih oblog
- snemanje izmer v objektu
- pregled in čiščenje podlog
- nanašanje izravnalne mase
- vsa dela v delavnici in na objektu z dajatvami
- prevoz materiala in orodja na objekt, z nakladanjem, razkladanjem
- polaganje, prikrojitev in lepljenje talne obloge
- pritrjevanje obrob
- vsa dela in ukrepe po določilih veljavnih predpisov varstva pri delu</t>
  </si>
  <si>
    <t>TLAKARSKA DELA SKUPAJ:</t>
  </si>
  <si>
    <t>KAMNOSEŠKA DELA</t>
  </si>
  <si>
    <t>Dobava in montaža obloge pod mostovžem izdelane iz Rf pločevine obdelava satinato, debeline min. 1mm, vsi stiki morajo biti tesnjeni s trajnoelastičnim kitom, obloga v vodotesni izvedbi z min. naklonom, v ceni upoštevati podkonstrukcijo iz Rf cevi, nevidno pritrjevanje, na delu ob stiku mostovža s stavbo izveden žleb 40x40mm dolžine 220cm; z vsem montažnim in pritrdilnim materialom. Vse po detajlu projektanta. Obloga mora zagotavljati vodotesnost za preprečitev vdora voda pod mostovž na prezračevano fasado.</t>
  </si>
  <si>
    <t>Dobava in monataža pohodnih prešanih rešetk iz pocinkanega jekla v okvirju L kotni profil 50x50x6mm in T ostrorobi profil 50/50/7mm, nosilni trak rešetk 50/2mm, prečni trak 10/2mm, velikost okenca 33/33mm, vijačene na nosilne profile. V ceni upoštevati standardne kleme za pritrjevanje rešetk z okencem 33×33 mm (L) na podkonstrukcijo  ter ves montažen in pritrdilen material. Konstrukcija je vroče cinkana in mora zadoščati naslednjim kriterijem: razred okolja C3, trajanje zaščite nad 15 let, razred zaščite konstrukcije B (po standardu ISO 12944).</t>
  </si>
  <si>
    <t>Dobava in montaža nastopnih ploskev izdelane iz pohodnih prešanih rešetk iz pocinkanega jekla v okvirju, nosilni trak 50/2mm, prečni trak 10/2mm, velikost okenca 33/33mm, nastopna ploskev dimenzij 30x190cm, vijačene med nosilne profile. Konstrukcija je vroče cinkana in mora zadoščati naslednjim kriterijem: razred okolja C3, trajanje zaščite nad 15 let, razred zaščite konstrukcije B (po standardu ISO 12944).</t>
  </si>
  <si>
    <t>V ceni na enoto mora biti zajeto:izvajalec mora z glavnim izvajalcem uskladiti pogoje za primerno izvedbo površin za polaganje, izvesti pregled že izvedenih površin, izvajalec mora predhodno zagotoviti vzorce naravnega kamna, vzorce potrdi projektant, fuge se morajo v največji možni meri ujemati, debelina fug skladno z navodili proizvajalca.</t>
  </si>
  <si>
    <t>Izravnava betonov pred polaganjem kamnite obloge na stopnicah s suhim betonom mora biti upoštevana v ceni na enoto.</t>
  </si>
  <si>
    <t>KAMNOSEŠKA DELA SKUPAJ:</t>
  </si>
  <si>
    <t>PREDPRAŽNIKI SKUPAJ</t>
  </si>
  <si>
    <t xml:space="preserve">Dobava in vgradnja lamelnega predpražnika, izdelan z odpornimi, vremensko vzdržni vložki iz grobovlaknatega ripsa kombinirani s kasetnimi profili, z vzporedno razporejenimi čopki ščetk, ter dobavo in vgradnjo alu pripadajočega okvirja s protihrupno izolacijo na spodnji strani, vgradna višina 25mm; kot npr. EMCO DIPLOMAT  tip 522/4 RB. Predpražnik dimenzij 195x105cm.
</t>
  </si>
  <si>
    <t>Dobava in izdelava izravnave estriha s talno zmrzlinsko in vodoodporno izravnalno maso po vgradnji alu tipskega kotnika za predpražnik, za popolno izravanvo na pravo višino. Izravnava do debeline nanosa 10mm.</t>
  </si>
  <si>
    <t>SLIKOPLESKARSKA DELA</t>
  </si>
  <si>
    <t>SLIKOPLESKARSKA DELA SKUPAJ:</t>
  </si>
  <si>
    <t>ZUNANJA UREDITEV</t>
  </si>
  <si>
    <t>SPLOŠNA DOLOČILA</t>
  </si>
  <si>
    <t>Popis tvori celoto skupaj z grafičnim in teksualnim delom načrta, zato ga je potrebno brati skupaj s celotnim načrtom (grafike, tehnična poročila).</t>
  </si>
  <si>
    <t>Ponudnik je dolžan o vsaki ugotovljeni neskladnosti med popisom in tehničnim poročilom/grafičnimi prikazi obvestiti projektanta in investitorja.</t>
  </si>
  <si>
    <t>Kjer je v popisu določen kos opisan kot določen tip ali blagovna znamka (kot npr...), se to razume v smislu lažjega opisa: enakovreden ali boljši.</t>
  </si>
  <si>
    <t>Investitor bo zagotovil delovne površine v okviru ustreznega delovnega pasu. Na odsekih, kjer bo zaradi objektivnih vzrokov (v območju bližine objektov, konfiguracije terena, nepridobljenih soglasij ipd.) delovni pas ožji od običajnega, se gradnja prilagodi dejanskim razmeram na terenu.</t>
  </si>
  <si>
    <t xml:space="preserve">Vse ostale površine, ki jih bo izvajalec potreboval za gradnjo in za organizacijo gradbišč, si bo moral priskbeti sam na svoje stroške.   </t>
  </si>
  <si>
    <t>Vsa dela morajo biti izvedena kvalitetno, v skladu s predpisi, standardi, skladno s projektno dokumentacijo, predvidenimi kvalitetnimi zahtevami, tehničnimi pogoji in v skladu z dobro gradbeno prakso.</t>
  </si>
  <si>
    <t>Izvajalec mora v enotnih cenah upoštevati naslednje stroške, v kolikor le-ti niso upoštevani v posebnih postavkah:</t>
  </si>
  <si>
    <t>-</t>
  </si>
  <si>
    <t>dobava materiala, prevoz, notranji horizontalni in vertikalni prenosi, vgradnja oz. montaža,</t>
  </si>
  <si>
    <t>ves potreben glavni, pomožni, pritrdilni in vezni material,</t>
  </si>
  <si>
    <t>vse potrebno delo (pripravljalna dela, pomožna dela, izvedba, zaključna dela) za izdelavo končnega izdelka</t>
  </si>
  <si>
    <t>vsi stroški režije gradbišča in uprave podjetja z vsemi dajatvami,</t>
  </si>
  <si>
    <t>vsa pomožna delovna sredstva, kot so odri, lestve, mostovi in slično,</t>
  </si>
  <si>
    <t>vse stroške za kompletno izdelavo pozicije, tudi če v popisu niso eksplicitno navedeni,</t>
  </si>
  <si>
    <t>vsa spemna in potrebna dela za pričetek in dokončanje del v celoti,</t>
  </si>
  <si>
    <t>vse eventuelno potrebne izračune vezane na posamezne elemente,</t>
  </si>
  <si>
    <t>popravilo ali zamenjavo nekvalitetno izvedenih elementov ali del,</t>
  </si>
  <si>
    <t>skladiščenje na gradbišču,</t>
  </si>
  <si>
    <t>merjenje na objektu in izdelavo knjige obračunskih izmer,</t>
  </si>
  <si>
    <t>izdelavo tehnoloških risb za proizvodnjo s potrebnimi detajli,</t>
  </si>
  <si>
    <t>usklajevanje z osnovnim načrtom in posvetovanje z odgovornim projektantom,</t>
  </si>
  <si>
    <t>koordinacija in terminsko usklajevanje z ostalimi izvajalci del na gradbišču,</t>
  </si>
  <si>
    <t>sprotni vris vseh sprememb med gradnjo v PZI projekt,</t>
  </si>
  <si>
    <t>zavarovanje gradbišča, morebitni stroški odškodninskih zahtevkov,</t>
  </si>
  <si>
    <t>morebitna potrebna soglasja ob izvajanju del,</t>
  </si>
  <si>
    <t>sodelovanje soglasodajalcev pri izvajanju del,</t>
  </si>
  <si>
    <t>nadzor distribucijskih služb,</t>
  </si>
  <si>
    <t>preiskave materialov, izdelkov, terena s prodobitvijo pisnih dokazil pooblaščenih institucij v Republiki Sloveniji,</t>
  </si>
  <si>
    <t>pridobitev izjav izvajalcev, certikatov, dokazil in drugih potrdil ter izdelava Dokazila o zanesljivosti objekta,</t>
  </si>
  <si>
    <t>vse stroške za pridobitev začasnih površin za gradnjo izven delovnega pasu (soglasja, odškodnine, itd.),</t>
  </si>
  <si>
    <t>vse stroške v zvezi z začasnim odvozom, deponiranjem in vračanjem izkopanega materiala na mestih, kjer ga ne bo možno deponirati na gradbišču;</t>
  </si>
  <si>
    <t>vse stroške za postavitev gradbišča, gradbiščnih objektov, ureditev začasnih deponij, tekoče vzdrževanje in odstranitev gradbišča;</t>
  </si>
  <si>
    <t>vse stroške za sanacijo in kultiviranje površin delovnega pasu in gradbiščnih površin po odstranitvi objektov;</t>
  </si>
  <si>
    <t>vse stroške v zvezi s transporti po javnih poteh in cestah: morebitne odškodnine, morebitne sanacije cestišč zaradi poškodb med gradnjo itd.;</t>
  </si>
  <si>
    <t>stroške sprotnega in končnega grobega čiščenja prostorov in zunanjih površin ter odvoza in zagotovitev odstranjevanja odpadnega gradbenega in ostalega materiala iz gradbišča, skladno z zakonodajo na področju ravnanja z odpadki (odvoz na urejene deponije s plačilom taks itd.);</t>
  </si>
  <si>
    <t>vsi stroški za zagotavljanje varnosti in zdravja pri delu, zlasti stroške za vsa dela, ki izhajajo iz zahtev Varnostnega načrta;</t>
  </si>
  <si>
    <t>vse stroške morebiti potrebnih del, ki bi bila posledica neugodnih vremenskih razmer ali neustreznega časovnega razporeda izvajanja del, kot so začasno pokrivanje ali improvizirano zapiranje dela površin med gradnjo, prisilno sušenje z namestitvijo sušilcev, ipd.</t>
  </si>
  <si>
    <t>stroški odvoda meteorne vode iz gradbene jame in vode, ki se izceja iz bočnih strani izkopa, če je potrebno;</t>
  </si>
  <si>
    <t>stroški dela v kampadah zaradi oteženih geoloških razmer;</t>
  </si>
  <si>
    <t>stroški dela v nagnjenem terenu;</t>
  </si>
  <si>
    <t>stroški oteženega izkopa v mokrem terenu, izkop v vodi, itd.;</t>
  </si>
  <si>
    <t>Pred pričetkom del je treba vse opise, mere, količine in obdelave kontrolirati po zadnjeveljavnih načrtrih, detajlih in opisih.</t>
  </si>
  <si>
    <t>V kolikor želi izvajalec prilagoditi izvedbo svoji tehnologiji, mora izdelati ustrezno projektno dokumentacijo z detajli. Tehnološke risbe in projektno dokumentacijo z detajli mora pregledati in s podpisom potrditi arhitekt. Izvajanjena objektu se lahko prične, ko projektant potrdi risbe.</t>
  </si>
  <si>
    <t>Izvajalec mora izdelati tehnološke risbe z detajli, ki jih je potrebno izvesti za končanje posameznih del, tudi če niso podrobno navedeni in opisani v popisu in načrtih, so pa nujna za pravilno funkcioniranje posameznih sistemov in elementov. Potrditi jih morata odgovorni projektant statike in arhitekture.</t>
  </si>
  <si>
    <t>Obračun del skladno z GNG normami.</t>
  </si>
  <si>
    <t>Zakoličba robnikov smerno in višinsko z označbo smeri in višin na količkih in postavitev profilov.</t>
  </si>
  <si>
    <r>
      <t xml:space="preserve">Dobava in izdelava jeklene konstrukcije teras sestavljene iz kvadratnih zaprtih profilov 120/120/5mm in 120/60/5mm, HEA 120. Komplet z veznimi sredstvi, ležišči, dodatnimi podkonstrukcijskimi elementi, vključno z ozemljitvijo konstrukcije. Pritrjevanje preko sidrnih elementov za prekinitev toplotnega mostu na fasadi. Zajeto pod betonskimi deli.
Kvaliteta jekla: S235.
Konstrukcija je vroče cinkana in prašno barvana in mora zadoščati naslednjim kriterijem: razred okolja C3, trajanje zaščite nad 15 let, razred zaščite konstrukcije B in sicer 160ym (po standardu ISO 12944).
</t>
    </r>
    <r>
      <rPr>
        <b/>
        <sz val="10"/>
        <rFont val="Arial"/>
        <family val="2"/>
        <charset val="238"/>
      </rPr>
      <t>Terase</t>
    </r>
  </si>
  <si>
    <t>Samo montaža panelne mrežne ograje višine cca.200cm deponirane na gradbišču vključno z nosilnimi stebrički na 2,5 m, strojno izdelavo temeljev za nosilne stebre ograje, z izkopom v zemljini 3-4 kategorije, armaturo, betoniranjem in zasipom. Dimenzije temeljev potrebno prilagoditi tipu ograje (določi proizvajalec)  in zalivanjem le teh z neskrčljivo zalivno malto, v ceni upoštevati napenjalne žice, pritrjevanje na nosilne stebričke in napenjalno žico.</t>
  </si>
  <si>
    <t>Kitanje dilatacij ter spojev dveh različnih materialov s trajno elastičnim PU, UV odpornim kitom (vstavitev polietilenske vrvice, premaz s primerjem ter kitanje in zaglajevanje) deb. 1cm.</t>
  </si>
  <si>
    <t>Ponovna montaža obstoječih predhodno odstranjenih klopi, v ceni upoštevati prenovo klopi sestavljene iz dveh stranskih betonskih podstavkov in vmesnega sedala iz lesenih letev. Upoštevati pranje oz. čiščenje betonskih podstavkov, ter zamenjava lesenih letev z novimi ustreznimi, lesa smreke 1ktg., vse impregnirano in zaščiteno pred vremenskimi vplivi in UV žarki. Klop dim cca. 150x40cm.</t>
  </si>
  <si>
    <t>Dobava in montaža novih zunanjih klopi, izdelane iz 2x betonski podstavek in lesene letve kvalitetnega lesa, les impregniran in zaščiten pred vremenskimi vplivi in UV žarki; kot npr. Pučko Rakitna leseno sedalo. Klop dim cca. 150x40cm.</t>
  </si>
  <si>
    <t>Priklop drenažne cevi na obstoječi meteorni kanal, z izdelavo preboja, priključitvijo in fino obdelavo s cementno malto.</t>
  </si>
  <si>
    <t>Gradbena pomoč KV delavec pri prerazporeditvi in ponovni montaži igral.</t>
  </si>
  <si>
    <t>Gradbena pomoč PK  delavec pri prerazporeditvi in ponovni montaži igral.</t>
  </si>
  <si>
    <t>Dobava in montaža robni troslojnih plošč iz večslojnih lepljenih iveri za uporabo v vlažnih prostorih OSB/3  debeline 20mm širine 16cm s pritrjevanjem na lesene distančne letve podkonstrukcije lesene prezračevane fasade; kot podlaga za izvedbo kvalitetnega stika lesene prezračevane in tankoslojne fasade.</t>
  </si>
  <si>
    <t>ZIDARSKA DELA SKUPAJ:</t>
  </si>
  <si>
    <t xml:space="preserve">Dobava in polaganje gumiranih plošč izdelane iz granulata reciklirane gume v kombinaciji z EPDM dim. 50x50cm, debeline 5cm, z dodatnimi pritrdilci za medsebojno spajanje in preprečitev premikanja, polaganje na stik na predhodno izvedeno horizontalno hidroizolacijo zajeto v ostalih postavkah) na delu teras, plošče morajo biti testirane skladno z ISO 9001,  certificiran za varnost pred padci po EN 1177:2008 in ASTMF 1292:2009 po EN 71/3 varnost igrač; kot npr.Kraiburg Relastec Euroflex 50 varnostne plošče 50x50cm, deb 5cm; barva po izboru projektanta. </t>
  </si>
  <si>
    <t>Dobava in izdelava novega napušča razvite širine do 80cm v sestavi: pocinkana kovinska podkonstrukcija, ki je pritrjena na škarnike, cementno vlaknena plošča eb. 1,25cm, kot npr. Fermacell sidrana v pocinkano kovinsko podkonstrukcijo s tipskimi sidri, dvoslojni nanos lepila z vmesno vtisnjeno alkalno obstojno fasadno armirno mrežico kot npr. Rofix Unistar Light , odkapnim profilom na mrežici, predpremazom in paroprepustnim silikatno-silikonskim Si-Si zaključnim fasadnim slojem zrnavost 2,0 mm kot npr. Rofix Sisi®Putz Vital, kompletno z vsemi ojačitvenimi profili robov oken, vogalov in vrat, odkapnimi profili in PVC špaletnimi profili ter kitanjem stikov s trajnoelastičnim kitom.</t>
  </si>
  <si>
    <t>Predbrizg stikov in nevezane nosilne plasti pri vročem asfaltiranju s kationsko emulzijo HB - 40K .</t>
  </si>
  <si>
    <t>Dobava in zasaditev okrasnih grmovnic, sadike se dobavijo in zasadijo v primernem času, sadika višine do 1,00m; upoštevati izkop, sajenje, gnojenje, zasip in gojenje do trajnega oprijema; kot npr. Potentilla fructicosa, Spiraea japonica, Cotoneaster dommeri, Cotoneaster horizontalis, Euonymus fortunei, Juniperus horizontalis.</t>
  </si>
  <si>
    <t>Dobava in zasaditev okrasnih dreves, sadike se dobavijo in zasadijo v primernem času, sadika višine do 1,00m; upoštevati izkop, sajenje, gnojenje, zasip in gojenje do trajnega oprijema, kot npr. Cornus alba 'Sibirica', Prunus laurocerasus, Weigela florida.</t>
  </si>
  <si>
    <t>Dobava in montaža pitnika na zunanje površine Pitnik izdelan iz drobno- zrnatih granitnih in marmornatnih drobljencev, površina je štokana. Odtočna posoda iz polirane Rf pločevine, impulzna pipa iz kromirane medenine. Z dodatno stopnico za omogočanje pitja vode tudi manjšim otrokom. Dovod vode izveden s pomočjo gibljive 1/2'' cevi, odtok iz gibljive odtočne cevi premera 30 mm; kot npr. Kremen MB-pitnik Klasik. Odtočna kanalizacija in dovod vode obdelan posebej.</t>
  </si>
  <si>
    <t>Dobava in montaža koša za smeti, telo koša izdelano iz armiranega betona, finalno obdelanega kot prani beton. Glava oz. pokrov koša iz nerjaveče inox pločevine; kot npr. MB koš univerzal Basic.</t>
  </si>
  <si>
    <t>Dobava in polaganje kladnih betonskih stopnic iz pranega litega betona, dim 15,5x35x220cm, stopnice izdelane v delavnici, liti beton izdelan iz agregata iz separiranega rečnega prodca 0-4mm, z ustreznim pranjem odstranitvijo cemetnega mleka v ustreznem času za dosego videza prani beton, polaganje na predhodno izvedeno armirano betonsko podlago (zajeta v AB delih), vključno s sprotnim polaganjem na svežo cemetno malto s cementno polivko v debelini do 4cm. Z vsemi potrebnimi deli.</t>
  </si>
  <si>
    <t>Dobava in polaganje kladnih betonskih stopnic iz pranega litega betona, dim 15,5x35x150cm, stopnice izdelane v delavnici, liti beton izdelan iz agregata iz separiranega rečnega prodca 0-4mm, z ustreznim pranjem odstranitvijo cemetnega mleka v ustreznem času za dosego videza prani beton, polaganje na predhodno izvedeno armirano betonsko podlago (zajeta v AB delih), vključno s sprotnim polaganjem na svežo cemetno malto s cementno polivko v debelini do 4cm. Z vsemi potrebnimi deli.</t>
  </si>
  <si>
    <t>Dobava in izdelava tlaka iz kladnih plošč iz pranega litega betona, debeline 8cm, dimenzij po navodilih projektanta, plošče izdelane v delavnici, liti beton izdelan iz agregata iz separiranega rečnega prodca 0-4mm, z ustreznim pranjem odstranitvijo cemetnega mleka v ustreznem času za dosego videza prani beton, polaganje na stik eno ob drugo, na predhodno izvedeno armirano betonsko podlago (zajeta v AB delih), vključno s sprotnim polaganjem na svežo cemetno malto s cementno polivko v debelini do 4cm, upoštevati izdelavo dilatacij po navodilih projektanta (zajeto v post. spodaj). Z vsemi potrebnimi deli.</t>
  </si>
  <si>
    <t>Dobava in izdelava globinske impregnacije novo izvedenih betonskih površin z brezbarvno silikonsko vodoodbojno impregnacijo na osnovi silan - siloksana v minimalno 2x nanosu, za preprečitev cvetenja betona in povečanje odpornosti proti zmrzali in vpijanja vode; kot npr. Kemafob.</t>
  </si>
  <si>
    <t>Dobava in montaža novega tobogana dim. 128x400cm iz umetne mase (4 slojni poliester ojačan s steklenimi vlakni)  položen v naklonu po terenu, v ceni upoštevati izdelavo AB temelja 120x40x60cm. Skladno z EN 1176,  z vsemi potrebnimi deli; kot npr. Ecoplay Obra art. 72150.</t>
  </si>
  <si>
    <t>Dobava in montaža nove vkopane cevi iz umetne mase (večslojni poliester ojačan s steklenimi vlakni GF-UP), cev premera 80cm in dolžine 300cm, v ceni upoštevati gradbena dela (izkop, planiranje in montaža cevi ter zasip z izkopanim materialom). Skladno z EN 1176; kot npr. Ecoplay Obra art. 76200.</t>
  </si>
  <si>
    <t xml:space="preserve">Dobava in montaža lesene gugalnice izdelane iz glavnega dela iz okroglega lesa premera 14cm dolžine 400cm, 2x nosilna stebriča na sredini fi 16cm svetle višine 100cm, 2x sedalo z ročajem spredaj, vse impregnirano in zaščiteno proti vremenskim vplivom. V ceni upoštevati izdelavo pripadajočega temelja. Skladno z EN 1176,  z vsemi potrebnimi deli; kot npr. Ecoplay Obra art. 77040V. </t>
  </si>
  <si>
    <t>Dobava in montaža gugalnice s košaro (gnezdo) širine 300cm, razdalja med A stebri 160cm, višine 210cm, sestavljene iz lesenih 2xA stebrov, 1x nosilna prečna greda, 2x ojačitev zavetrovanje  v kombinaciji les kovina, 1x košara premera 100cm, vpeta preko 4x veriga, vključno z izdelavo 4x AB temeljev 50x50x50cm in vsemi potrebnimi deli, ves les impregniran in zaščiten pred vremenskimi vplivi; Skladno z EN 1176; kot npr. Ecoplay Obra art. 40050</t>
  </si>
  <si>
    <t>Dobava in izdelava zeliščne grede, premera 110cm, višine do 20cm nad teren, izdelana iz lesenih impregniranih in proti vremenskim vplivom zaščitenimi količki okroglice dim cca. fi10 skupne dolžine 40cm, okroglice tesno povezane, vključno z dobavo in vgradnjo kvalitetnega humusa cca. 0,8m3 in zasaditvijo zelišč z nego do trajnega oprijema (rožmarin, timijan, origano,....).</t>
  </si>
  <si>
    <t>Dobava in vgradnja okrasnega pranega rečnega separiranega prodca granulacije 8-16mm v min debelini 20cm na predhodno položen geotekstil. Pesek mora biti 100% opran brez organskih nečistoč. Pesek mora biti brez bakterij, klic in biološko neoporečen. Pesek mora imeti poročilo o preiskavi, da ne vsebuje težkih kovin in poročilo o preiskavi glede vsebnosti kristalnih delcev mikro-velikosti.</t>
  </si>
  <si>
    <t>RUŠITVENA DELA SKUPAJ</t>
  </si>
  <si>
    <t>TESARSKA DELA SKUPAJ:</t>
  </si>
  <si>
    <t>ZUNANJA UREDITEV SKUPAJ:</t>
  </si>
  <si>
    <t>BETONSKA IN AB DELA SKUPAJ:</t>
  </si>
  <si>
    <t>ZEMELJSKA DELA SKUPAJ:</t>
  </si>
  <si>
    <t>PRIPRAVLJALNA DELA SKUPAJ:</t>
  </si>
  <si>
    <t>SUHOMONTAŽNA DELA SKUPAJ</t>
  </si>
  <si>
    <t>KERAMIČARSKA DELA SKUPAJ</t>
  </si>
  <si>
    <t>KAMNOSEŠKA DELA SKUPAJ</t>
  </si>
  <si>
    <t>TLAKARSKA DELA SKUPAJ</t>
  </si>
  <si>
    <t>SLIKOPLESKARSKA DELA SKUPAJ</t>
  </si>
  <si>
    <t>C.</t>
  </si>
  <si>
    <t>KANALIZACIJA SKUPAJ</t>
  </si>
  <si>
    <t>ZUNANJA UREDITEV SKUPAJ</t>
  </si>
  <si>
    <t>KLJUČAVNIČARSKA IN PASARSKA DELA SKUPAJ</t>
  </si>
  <si>
    <t xml:space="preserve">Dobava in montaža lesene grede fi 14cm za ravnotežje dolžine 300cm, višina od tal cca. 40cm, izdelana iz lesa impregniran in zaščiten proti vremenskim vplivom, na vsaki strani 1x lesena stebra fi10cm, fiksirana preko jeklenih sider v teren. Skladno z EN 1176,  z vsemi potrebnimi deli; kot npr. Legnolandia HIC/35. </t>
  </si>
  <si>
    <t xml:space="preserve">Dobava in montaža mostiča za ravnotežje dolžine 304cm, širine 96cm, z leseno ograjo, z vmesnmi 7x lesenimi prečnimi gredami, vse povezano preko verig, za omogočanje premikanja,  vse izdelano iz lesa impregniran in zaščiten proti vremenskim vplivom, na vsaki strani 2x lesena stebra, fiksirana preko jeklenih sider v teren. Skladno z EN 1176,  z vsemi potrebnimi deli; kot npr. Legnolandia HIC/30. </t>
  </si>
  <si>
    <t>Pri izvedbi izkopov upoštevati v ceno poasmezne storitve morebitno izvedbo zaščite izkopov s PVC gradbeno folijo in drugimi zaščitnimi sredstvi oz. začasno opiranje brežin v primeru potrebe.</t>
  </si>
  <si>
    <t>Izdelava in montaža ograje na mostovžu, ograja višine 120cm enostavne izvedbe izdelana iz pocinkanih in prašno barvanih cevi; ograja stebri iz kvadratnih cevi 50/30/3mm, vmesne vertikalne prečke iz 25/10/1,5mm, dodatna vmesna prečka na višini 50cm od tal iz cevi fi50mm, zgoraj in spodaj zaključeno s cevjo 50/10/2mm v stopniščno ramo pritrjene preko sidrnih ploščic na kovinsko konstrukcijo mostovža; z vsem montažnim in pritrdilnim materialom, izvedba ograje po detajlu in navodilih projektanta. Kvaliteta jekla: S235.
Konstrukcija je vroče cinkana in prašno barvana in mora zadoščati naslednjim kriterijem: razred okolja C3, trajanje zaščite nad 15 let, razred zaščite konstrukcije B in sicer 160ym (po standardu ISO 12944).</t>
  </si>
  <si>
    <t>IZDELAVA INŠTALACIJSKIH UTOROV V NOTRANJE NOSILNE ZIDANE STENE, BREZ PRIVOLITVE PROJEKTANTA NI DOVOLJENO!</t>
  </si>
  <si>
    <t>Dobava in montaža lesene ograje višine 1,2m na terasah izdelane/nameščene na predhodno nameščeno kovinsko konstrukcijo (zajeta v post. ), pokončne lesene letve lesa smreke dim. 5x2,5cm na vmesni razdalji 6cm, ter zgoraj lesen ročaj lesa smreke dim. 8x3cm, robovi zaokroženi, ves les  brušen, barvano z alkidno hibridno lazuro za les odporno na vremenske vplive in UV. Z vsem montažnim in pritrdilnim materialom, upoštevati pritrjevanje v kovinsko podkonstrukcijo z inox vijačnim materialom.</t>
  </si>
  <si>
    <t>Dobava in montaža mavčno kartonske stene tip W 112 z GKB, skupne debeline stene 12,5 cm, višine do 350cm, v sestavi:
- 2 x GKB plošča, skupne debeline 25mm,
- kovinski profil 75mm + toplotna izolacija npr.
  K.I. DP-3, debeline 75mm,
- 2x GKB plošča, skupne debeline 25mm,
vključno z bandažiranjem in kitanjem stikov in glav vijakov, v kvaliteti K2.</t>
  </si>
  <si>
    <t>Izdelava in montaža ograje za dostop na zgornje igrišče, ograja višine 110cm enostavne izvedbe izdelana iz pocinkanih in prašno barvanih cevi; ograja stebri iz kvadratnih cevi 50/30/3mm, vmesne vertikalne prečke iz 25/10/1,5mm, dodatna vmesna prečka na višini 50cm od tal iz cevi fi50mm, zgoraj in spodaj zaključeno s cevjo 50/10/2mm v stopniščno ramo pritrjene preko sidrnih ploščic in sider s kemičnim sidranjem; z vsem montažnim in pritrdilnim materialom, izvedba ograje po detajlu in navodilih projektanta. Kvaliteta jekla: S235.
Konstrukcija je vroče cinkana in prašno barvana in mora zadoščati naslednjim kriterijem: razred okolja C3, trajanje zaščite nad 15 let, razred zaščite konstrukcije B in sicer 160ym (po standardu ISO 12944).</t>
  </si>
  <si>
    <t>Izdelava in montaža vrat dim. 110x100cm v sklopu ograje za dostop na zgornje igrišče, vrata izdelana iz pocinkanih in prašno barvanih cevi; vrata na tečajih, s kvalitetno inox kljuko in ključavnico, stebri iz kvadratnih cevi 50/30/3mm, vmesne vertikalne prečke iz 25/10/1,5mm, zgoraj in spodaj zaključeno s cevjo 50/10/2mm v stopniščno ramo pritrjene preko sidrnih ploščic in sider s kemičnim sidranjem; z vsem montažnim in pritrdilnim materialom, izvedba ograje po detajlu in navodilih projektanta. Kvaliteta jekla: S235. Konstrukcija je vroče cinkana in prašno barvana in mora zadoščati naslednjim kriterijem: razred okolja C3, trajanje zaščite nad 15 let, razred zaščite konstrukcije B in sicer 160ym (po standardu ISO 12944).</t>
  </si>
  <si>
    <t>Dobava in izdelava tlaka - pragu iz kladnih plošč iz pranega litega betona, debeline 4cm, dimenzij 120x25cm, plošče izdelane v delavnici, liti beton izdelan iz agregata iz separiranega rečnega prodca 0-4mm, z ustreznim pranjem odstranitvijo cemetnega mleka v ustreznem času za dosego videza prani beton, polaganje na stik eno ob drugo na predhodno izvedeno armirano betonsko podlago (zajeta v AB delih), vključno s sprotnim polaganjem na svežo cemetno malto s cementno polivko v debelini do 4cm. Z vsemi potrebnimi deli.</t>
  </si>
  <si>
    <t>Dobava in polaganje gumiranih plošč izdelane iz granulata reciklirane gume v kombinaciji z EPDM dim. 50x50cm, debeline 5cm, z dodatnimi pritrdili za medsebojno spajanje in preprečitev premikanja, polaganje na stik na asfaltne površine, plošče morajo biti testirane skladno z ISO 9001,  certificiran za varnost pred padci po EN 1177:2008 in ASTMF 1292:2009 po EN 71/3 varnost igrač; kot npr.Kraiburg Relastec Euroflex 50 varnostne plošče 50x50cm, deb 5cm; barva po izboru projektanta. Pod igrali na asfaltiranih površinah.</t>
  </si>
  <si>
    <t xml:space="preserve">FEKALNA </t>
  </si>
  <si>
    <t>Priključitev nove FEKALNE kanalizacije na obstoječe revizijske jaške ali cevi.</t>
  </si>
  <si>
    <t>VODOVODNO OMREŽJE</t>
  </si>
  <si>
    <t>JAVNA RAZSVETLJAVA</t>
  </si>
  <si>
    <t>Gradbena pomoč KV delavec pri montaži.</t>
  </si>
  <si>
    <t>Dobava in polaganje PVC opozorilnega traku TKK z alu trakom za lažjo detekcijo.</t>
  </si>
  <si>
    <t>Dobava in polaganje betonskih tlakovcev debeline 8cm na prej utrjeno tamponsko nasutje (že v postavki zgoraj), vključno s polaganjem drenažne folije kot Geoprom in nasutjem iz finega peska 4-8mm debeline 3-4cm. Fugiranje je potrebno izvesti s kvalitetno kremenčevo fugirno mivko, katero se ustrezno utrdi z vibracijsko ploščo; povozne površine z avtomobili; kot npr. tlakovci Oblak Ferrara, dim. 52x20x8 cm.</t>
  </si>
  <si>
    <t xml:space="preserve">Dobava in polaganje betonskih tlakovcev debeline 8cm na prej utrjeno tamponsko nasutje (že v postavki zgoraj), vključno s polaganjem drenažne folije kot Geoprom in nasutjem iz finega peska 4-8mm debeline 3-4cm. Fugiranje je potrebno izvesti s kvalitetno kremenčevo fugirno mivko, katero se ustrezno utrdi z vibracijsko ploščo; povozne površine z avtomobili; kot npr. Oblak kvadrta, dim. 20x20x6 cm, rob poti s tlakovci dim. 10x10x6 cm). </t>
  </si>
  <si>
    <t>Dobava in montaža kapnega glavnika iz PP, vgradnja med trapez na kapu, višine 110mm, z vsem montažnim in pritrdilnim materialom.</t>
  </si>
  <si>
    <t>Dobava in montaža panelne mrežne ograje skupne višine min.150cm vključno z nosilnimi stebrički na 2,5 m, vsi elementi ograjnega sistema vročecinkani in plastificirani s poliestrom. RAL po izboru projektanta. V ceni upoštevati strojno izdelavo temeljev za nosilne stebre ograje, z izkopom v zemljini 3-4 kategorije, armaturo, betoniranjem in zasipom. Dimenzije temeljev potrebno prilagoditi tipu ograje (določi proizvajalec) in zalivanjem le teh z neskrčljivo zalivno malto, v ceni upoštevati napenjalne žice, pritrjevanje na nosilne stebričke in napenjalno žico; kot npr. Kočevar tip 3D.</t>
  </si>
  <si>
    <t>vkopana cev za plazenje dolžina 200cm; odvoz na deponijo in stroški deponiranja.</t>
  </si>
  <si>
    <t>Dobava in montaža lesene ograje višine 0,6m na terasah izdelane/nameščene na predhodno nameščeno kovinsko konstrukcijo (zajeta v post. ), pokončne lesene letve lesa smreke dim. 5x2,5cm na vmesni razdalji 6cm, ter zgoraj lesen ročaj lesa smreke dim. 8x3cm, robovi zaokroženi, ves les  brušen, barvano z alkidno hibridno lazuro za les odporno na vremenske vplive in UV. Z vsem montažnim in pritrdilnim materialom, upoštevati pritrjevanje v kovinsko podkonstrukcijo z inox vijačnim materialom.</t>
  </si>
  <si>
    <t>Dobava in montaža kvadratnih odtočnih cevi fi 8x8cm izdelanih iz ALU barvane pločevine, debeline 0,60 mm, vključno s konzolami za pritrditev iz RF pločevine.</t>
  </si>
  <si>
    <t>Dobava in montaža kolen za cevi 8x8cm, izdelanih iz ALU barvane pločevine, debeline 0,60 mm, vključno s pritrdilnim materialom in vemi transporti.</t>
  </si>
  <si>
    <t>Dobava in montaža žlebnega zbirnega kotlička  za odtočne cevi 8x8cm, izdelanih iz ALU barvane pločevine, vključno z vsemi potrebnim delom.</t>
  </si>
  <si>
    <t>Zunanja okna izdelana iz ALU-LES profilov s termično prekinjenim mostom, spodaj poličnik-profil za strokovno vgradnjo zunanjih in notranjih polic, lesa smreka štirislojno lepljeno, brez dolžinskih spojev, s kvalitetnimi pokrivnimi premazi, 4 sistemska zaščita lesa (utrjevalec, osnovni premaz, medslojni premaz in kočni debeloslojni premaz, na zunanji strani na lesen okvir po celotnem obodu in širini dodatno nameščena ALU maska za dodatno zaščito lesa vremenskimi vplivi, barva zunaj po RAL, 3x trajnoelastična tesnila, komplet s kljuko (tip po izboru projektanta) z alu vrtljivim varovalom na ključ za možnost zaklepanja oken in z možnostjo kip zračenja, v ceni upoštevati RAL montažo (na stikih profil-stena se uporabi zunaj parna ovira, znotraj parna zapora, med okenskim profilom in steno se polni s poliuretansko ekspandirajočo peno, na balkonskih vratih spodaj izvesti ustrezno hidroizolacijo za popoln stik s tlemi; obvezno uporabiti materiale istega sistema proizvajalca, kot npr.Illbruck ali podobno). Kot npr. Jelopasiv Premium.</t>
  </si>
  <si>
    <t>Dobava in montaža vrat širine 100cm v leseni ograji višine 0,6m na terasah izdelane/nameščene na predhodno nameščeno kovinsko konstrukcijo (zajeta v post. ), pokončne lesene letve lesa smreke dim. 5x2,5cm na vmesni razdalji 6cm, ter zgoraj lesen ročaj lesa smreke dim. 8x3cm, robovi zaokroženi, ves les  brušen, barvano z alkidno hibridno lazuro za les odporno na vremenske vplive in UV. Vrta na nastavljivih tečajih. Kvalitetna inox kljuka-bunka in ključavnica. Z vsem montažnim in pritrdilnim materialom, upoštevati pritrjevanje v kovinsko podkonstrukcijo z inox vijačnim materialom.</t>
  </si>
  <si>
    <t>Izdelava in montaža nosilnih profilov lesene ograje na terasah, predpriprava za montažo lesene ograje, izdelana iz pocinkanih in prašno barvanih cevi 20/50/4mm, vijačene horizontalno 2x po dolžini na predhodno pripravljene nosilce na nosilnih stebrih konstrukcije terase; z vsem montažnim in pritrdilnim materialom, izvedba ograje po detajlu in navodilih projektanta. Kvaliteta jekla: S235.
Konstrukcija je vroče cinkana in prašno barvana in mora zadoščati naslednjim kriterijem: razred okolja C3, trajanje zaščite nad 15 let, razred zaščite konstrukcije B in sicer 160ym (po standardu ISO 12944).</t>
  </si>
  <si>
    <r>
      <t xml:space="preserve">Dobava in montaža revizijskih vratic skrite izvedbe, z zakritim zapiralnim in tečajnim sistemom in lovilno ročico z vgrajeno oblogo iz mavčno kartonske plošče ter tesnilnim profilom na pokrovu oz.zunanjem okvirju. Revizijska loputa v </t>
    </r>
    <r>
      <rPr>
        <b/>
        <sz val="10"/>
        <rFont val="Arial"/>
        <family val="2"/>
        <charset val="238"/>
      </rPr>
      <t>OGNJEVARNI EI60</t>
    </r>
    <r>
      <rPr>
        <sz val="10"/>
        <rFont val="Arial"/>
        <family val="2"/>
        <charset val="238"/>
      </rPr>
      <t xml:space="preserve"> izvedbi, velikosti svetle odprtine 500x500 mm, debelina obloge 2x25 mm GKF plošče; Knauf D 171 EI 60.</t>
    </r>
  </si>
  <si>
    <t>Dobava in montaža revizijskih vratic skrite izvedbe, z zakritim zapiralnim in tečajnim sistemom in lovilno ročico z vgrajeno oblogo iz mavčno kartonske plošče ter tesnilnim profilom na pokrovu oz.zunanjem okvirju. Revizijska loputa v standardni izvedbi, velikosti svetle odprtine 500x500 mm, debelina obloge 1x12,5 mm GKB plošče; Knauf D 171.</t>
  </si>
  <si>
    <t>Dobava in izdelava izolacije tlaka na neogrevanem delu podstrešja v sestavi: 
* plošče iz večslojnih lepljenih iveri za uporabo v vlažnih prostorih OSB/3 plošče na pero-utor debeline 1x 22mm s prtirjevanjem na leseno podkonstrukcijo,
* lesena podkonstrukcija izdelana v dveh nivojih iz lesenih moralov 2x8/20cm,
* vmesna mineralna izolacija (deb 40cm) za vpihovanje  kot npr. KI Supafil Timber Frame; λ≤0,035W/mK, volumenska teža ≥35kg/m3,
* folija parna zapora z lepljenjem stikov kot npr.KI LDS 100 položena na AB ploščo; T8.</t>
  </si>
  <si>
    <t>Dobava in polaganje horizontalne enoslojne hidroizolacije IZOSELF REFLEX P3, debelina 2,7 mm (v skladu s SIST 1031), enostransko samolepilni trak, vertikalni zaključek z IZOSELF REFLEX P3 min 10cm višine, polaganje na predhodno položene OSB plošče, terasa nadstropje; T11 (tlak na terasni v nadstropju).</t>
  </si>
  <si>
    <t xml:space="preserve">Dobava in polaganje zaključnih gumiranih plošč izdelane iz granulata reciklirane gume v kombinaciji z EPDM dim. 100x25cm, debeline 5/2cm, z dodatnimi pritrdilci za medsebojno spajanje in preprečitev premikanja, polaganje na stik na predhodno izvedeno horizontalno hidroizolacijo zajeto v ostalih postavkah) na delu teras, plošče morajo biti testirane skladno z ISO 9001,  certificiran za varnost pred padci po EN 1177:2008 in ASTMF 1292:2009 po EN 71/3 varnost igrač; kot npr.Kraiburg Relastec Euroflex robne plošče  100x25cm, debeline 5/2cm; barva po izboru projektanta. </t>
  </si>
  <si>
    <t>Dodatek za prirezovanje gumiranih varnostnih plošč zajetih v zgornji postavki na robovih, zaključkih in za izreze za stebre.</t>
  </si>
  <si>
    <t>Dobava in polaganje sekundarne kritine iz paropropustna vodotesna strešne membrane, UV odporne folije, kot npr.Bauder TOP Difuplus; vključno z vsem montažnim in pritrdilnim materialom.  Podana dejanska površina strehe.</t>
  </si>
  <si>
    <t xml:space="preserve">Dodatek za izdelavo prezračevalnega sloja na zaokroženem grebenu (v sestavi: opaž 15 mm, sekundarna kritina, prezračvelani sloj, opaž 22 mm). Skladno z detajlom D18.
            </t>
  </si>
  <si>
    <t>Dodatek za izdelavo obrobe in tesnjenje preboja pločevinaste čelne obrobe na mestu iztoka skritega žleba.</t>
  </si>
  <si>
    <t>Dobava in montaža tipskega elementa za anteno po detajlu proizvajalca izbrane kritine, vključno z antenskim nastavkom.</t>
  </si>
  <si>
    <t xml:space="preserve">Dobava in izdelava preboja v trapezni strešni kritini za odvod prezračevalnega kanala fi700 mm, vključno z vsem tesnilnim in pritrdilnim materialom, skladno z detajlom proizvajalca kritine. </t>
  </si>
  <si>
    <t>Dobava in izdelava toplotne izolacije frčad za vpihovanje kot npr. KI Supafil Timber Frame; λ≤0,035W/mK, volumenska teža ≥35kg/m3, v sestavi:
* izolacija med špirovci deb 22cm,
* suhomontažna pocinkana kovinska podkonstrukcija na distančnikih, vmesna mineralna izolacija,
* folija parna zapora z lepljenjem stikov kot npr.KI LDS 100, 
* dobava in polaganje troslojnih plošč iz večslojnih lepljenih iveri za uporabo v vlažnih prostorih OSB/3 15mm pero utor, stiki zalepljeni v ceni upoštevati enostranski lepilni trak za tesnjenje pri prebojih, vključno z vsem montažnim in pritrdilnim materialom. Podana dejanska površina poševnin. 
S2. Skupna debelina toplotne izolacije 40cm.</t>
  </si>
  <si>
    <t>Dobava in izdelava toplotne izolacije ostrešja za vpihovanje kot npr. KI Supafil Timber Frame; λ≤0,035W/mK, volumenska teža ≥35kg/m3, v sestavi:
* izolacija med špirovci deb 20cm,
* suhomontažna pocinkana kovinska podkonstrukcija na distančnikih, vmesna mineralna izolacija (debeline 20 cm),
* folija parna zapora z lepljenjem stikov kot npr.KI LDS 100, 
* dobava in polaganje troslojnih plošč iz večslojnih lepljenih iveri za uporabo v vlažnih prostorih OSB/3 15mm pero utor, stiki zalepljeni v ceni upoštevati enostranski lepilni trak za tesnjenje pri prebojih, vključno z vsem montažnim in pritrdilnim materialom. Podana dejanska površina poševnin. 
S1 in S3. Skupna debelina toplotne izolacije 40cm.</t>
  </si>
  <si>
    <t>Dobava in polaganje sekundarne kritine iz paropropustne vodotesne strešne membrane, UV odporne folije, kot npr.Bauder TOP UDS 1,5, kot podlaga za vgradnjo strešne pločevine z zgibi; vključno z vsem montažnim in pritrdilnim materialom.  Podana dejanska površina strehe.</t>
  </si>
  <si>
    <t xml:space="preserve">Dodatek za rezanje trapezne strešne kritine na prehodih na frčado in na mestu stika nove strehe z obstoječo. </t>
  </si>
  <si>
    <r>
      <t xml:space="preserve">Dobava in montaža obloge poševnin in frčad z ognjevarnimi mavčnimi ploščami GKF, enostranska obloga stene:
- podkonstrukcija iz pocinkanih profilov na distančnikh, vmes izolacijski sloj iz steklene volne debeline 60mm (npr. KI Unifit 035),
- </t>
    </r>
    <r>
      <rPr>
        <b/>
        <sz val="10"/>
        <rFont val="Arial"/>
        <family val="2"/>
        <charset val="238"/>
      </rPr>
      <t>ognjevarne</t>
    </r>
    <r>
      <rPr>
        <sz val="10"/>
        <rFont val="Arial"/>
        <family val="2"/>
        <charset val="238"/>
      </rPr>
      <t xml:space="preserve"> mavčne plošče GKF 1,5cm, bandažirano v kvaliteti K2. Razred požarne odpornosti EI60. Sestave: S1, S2 in S3</t>
    </r>
  </si>
  <si>
    <t xml:space="preserve">Dobava in izdelava špalete ob oknih (frčade), izdelane iz mavčnokartonskih plošč, lepljene in vijačene direktno na zidove, enoslojna obloga iz mavčnih plošč d=12,5mm, bandažirano v kvaliteti K2. </t>
  </si>
  <si>
    <t>Vsi zunanja okna so zasteklena s trislojnim veznim 4-18-4-18-4 steklom Ug=0,5W/m2K, toplotna prehodnost celotnega okna Uw ne sme presegati 0,75 W/m2K. TGI distančnik, trojno tesnenje s tesnili, Izvedba po shemah oken in vrat. Kot npr. Jelopasiv Premium.</t>
  </si>
  <si>
    <t>Dobava in vgradnja notranjih zaščitnih stenskih ALU vogalnikov, dimenzij 30x30mm, dolžine do 160cm, z zaoblenim  robom (R=5 mm), pokrivni lak mora ustrezati: okolju prijazen, ne porumeni, redčenje z vodo, ne povzroča neprijetnega vonja., montaža v ravnino stenskega ometa, nevidno pritrjevanje. Z vsemi potrebnimi deli.</t>
  </si>
  <si>
    <t>Dobava in izdelava toplotne izolacije pod stropom, nad vhodom v sestavi:grundirni predpremaz, lepilo kot npr. Rofix Unistar Light, kompletno s predhodnim  lepljenjem vodonevpojne toplotne izolacije iz ekstrudiranega polistirena debeline 26cm z gladko površino in stopničasto oblikovanim robom za spajanje plošč na preklop kot npr. Ursa XPS N-III-PZ, poglobljeno sidranje s pritrdili iz plastičnega vložka in kovinskega trna s plastificirano glavo kot npr. PSK (poraba po navodilih proizvajalca oz min 6kos/m2); in polnilni čep za prekinitev toplotnih mostov, 2x lepilna malta s plastificirano stekleno armirno mrežico, kot npr. Rofix Unistar Light, predpremazom in paroprepustnim silikatno-silikonskim Si-Si zaključnim fasadnim slojem zrnavost 2,0 mm kot npr. Rofix Sisi®Putz Vital kompletno z vsemi ojačitvenimi profili robov oken, vogalov in vrat, tesnilnimi trakovi na stikih z okenskimi policami, odkapnimi profili (na vseh zgornjih okenskih špaletah obvezno odkapni profil) in PVC okenskimi profili. Sestava: T7</t>
  </si>
  <si>
    <t>Izdelava AB podstavka zunanjih enot toplotne črpalke,  dim. 1,0x0,8x0,5m, z izkopom do globine 60cm, vgradnjo ločilnega sloja geotekstil, vgradnjo zmrlinsko odpornega tamponskega materiala cca. 0,3m3, izdelavo temeljne plošče deb 15cm, z luknjo v sredini cca. Fi 75mm za odtekanje kondenza, ter izdelavo betonskih nastavnih sten debeline 15cm, višine min 40cm po obodu in nasip notranjosti podstavka s prano separacijo granulacije 16-32mm.</t>
  </si>
  <si>
    <t>Humuziranje zelenic debeline do 20 cm z dobavo in vgradnjo kvalitetnega humusa .</t>
  </si>
  <si>
    <t>Kompletna odstanitev strešne kritine bitumenska kritina kot npr. Tegola, lesenih desk in letev, lesene konstrukcije, obrobe na delu napušča, kjer prizidek sega preko strehe obstoječega objekta, z nakladanjem in odvozom na stalno deponijo s stroški deponiranja.</t>
  </si>
  <si>
    <t>Izdelava varnostnega načrta, v skladu z določbami uredbe o zagotavljanju varnosti in zdravja pri delu na začasnih in premičnih gradbiščih, s pridobitvijo vseh potrebnih soglasij in dovoljenj.</t>
  </si>
  <si>
    <t>Stroški ureditve in organizacija gradbišča, ureditev dostopnih poti, zavarovanja z mrežno gradbiščno ograjo višine do 1,5m, postavitev kontejnerjev in skladišč, deponij za materiale, opozorilnih tabel,   postavitev montažnih sanitarij, izvedbe elektro priključkov in vseh ostalih del za vzpostavitev in nemoteno delovanje gradbišča.</t>
  </si>
  <si>
    <t xml:space="preserve">Zakoličba zemeljskih glavnih primarnih obstoječih komunalnih in inštalacijskih vodov na območju celotne gradnje v skladu z ZGO: elektro vodi, telefon, vodovod, kanalizacija, optični kabel: zakoličbo ob prisotnosti izvajalca. Zakoličbo izvedejo upravljalci posameznih vodov pred pričetkom gradnje.  </t>
  </si>
  <si>
    <t>Demontaža raznih kleparskih obrob, in zaključkov iz pločevine debeline do 1mm, r.š. do 100cm (strešna obroba, žlote, obroba dimnikov, žlebovi,..) ; vključno z nakladanjem  in odvozom na stalno deponijo ter vsemi stroški deponiranja.</t>
  </si>
  <si>
    <t>Kompletna odstanitev nadstrešnice nad vhodom v vrtec v sestavi: tegola oz. bitumenska kritina, strešna lepenka, opaž iz desk deb. do 3 cm, lesena konstrukcije (škarniki, lege, špirovci, …, poraba lesa 0,06 m3/m2), kleparskimi zaključki, vključno s sortiranjem odpadkov, nakladanjem na kamion in odvozom na stalno deponijo, ter vsemi stroški deponiranja.</t>
  </si>
  <si>
    <t>- velikosti do 2m2</t>
  </si>
  <si>
    <t>- velikosti od 2 do 4 m2</t>
  </si>
  <si>
    <t>- velikosti od nad 4 m2</t>
  </si>
  <si>
    <t>Demontaža alu okenskih polic z vsemi pripadajočimi elementi. Police razvite širine do 50cm; z nakladanjem in odvozom na stalno deponijo in stroški deponiranja.</t>
  </si>
  <si>
    <t>Rušenje obstoječih stenskih keramičnih ploščic z lepilom skupne debeline do 3cm, vključno z ročnim iznosom na gradbiščno deponijo, nalaganjem in odvozom na stalno deponijo ter vsemi stroški deponiranja.</t>
  </si>
  <si>
    <t>Rušenje asfalta debeline do 10cm z nakladanjem na kamion in odvozom na stalno deponij ter vsemi stroški deponiranja. Pri rušenju asfalta na mestu kjer se robniki ne menjujejo upoštevati pazljivost! V primeru nepotrebnih poškodb mora izvajalec na lastne stroške popraviti škodo.</t>
  </si>
  <si>
    <t>Odstranjevanje stavbnega pohištva: lesenih ali kovinskih enojnih oken in vrat v kompletu s pripadajočo celotno opremo, mokro vzidanim lesenim okvirjem, eventualno leseno okensko polico in zunanjo pločevinasto minimalno odkapno obrobo; skupaj s transportom do začasne deponije gradbišča, kjer se steklo obvezno loči od lesenega ali kovinskega okvirja.</t>
  </si>
  <si>
    <t>Demontaža obstoječe lesene ograje višine do 100cm,skupaj s podkonstrukcijo, vključno  z nakladanjem na kamion in odvozom na stalno deponijo s stroški deponiranja (leseni plot ob dostopni poti na brežini).</t>
  </si>
  <si>
    <t>Demontaža obstoječe inox ograje višine do 100cm, skupaj s podkonstrukcijo, vključno z nakladanjem na kamion in odvozom na stalno deponijo s stroški deponiranja (ograja na dostopnih stopnicah).</t>
  </si>
  <si>
    <t xml:space="preserve">Demontaža obstoječe panelne mrežne ograje višine do 200cm, kompletno z nosilnimi stebrički z vmesno razdaljo cca.250cm, dvokrilnimi vrati širine 240cm, napenjalnimi žicami in rušenjem temeljev strebričkov in z zasipom nastale odprtine. Z nakladanjem in odvozom ruševin na stalno deponijo do 10 km s stroški deponiranja. Panelna ograja, nosilni stebrički ter vrata se deponirajo na gradbišču za ponovno montažo po končani gradnji. </t>
  </si>
  <si>
    <t>Rušenje obstoječih betonskih robnikov skupaj z obbetoniranjem iz nearmiranega betona C12/15, vključno z nakladanjem na kamion in odvozom na stalno deponijo do 10km, ter vsemi stroški deponiranja.</t>
  </si>
  <si>
    <t>Strojno rezanje lesenih konstrukcij v projektirano globino do 25 cm in več: zaradi izdelave ravnih delovnih stikov in zaradi preprečitve širjenja vibracij in nastanka razpok po obstoječih konstrukcijah, lokacije določi projektant ali nadzor predhodno.</t>
  </si>
  <si>
    <t>Strojno rezanje opečnih konstrukcij v projektirano globino do 30 cm in več: zaradi izdelave ravnih delovnih stikov in zaradi preprečitve širjenja vibracij in nastanka razpok po obstoječih konstrukcijah, lokacije določi projektant ali nadzor predhodno.</t>
  </si>
  <si>
    <t>Strojno rezanje armirano betonskih konstrukcij v projektirano globino do 30 cm in več: zaradi izdelave ravnih delovnih stikov in zaradi preprečitve širjenja vibracij in nastanka razpok po obstoječih konstrukcijah, lokacije določi projektant ali nadzor predhodno.</t>
  </si>
  <si>
    <r>
      <t>m</t>
    </r>
    <r>
      <rPr>
        <vertAlign val="superscript"/>
        <sz val="10"/>
        <rFont val="Arial"/>
        <family val="2"/>
        <charset val="238"/>
      </rPr>
      <t>2</t>
    </r>
  </si>
  <si>
    <t>Demontaža obstoječih stropnih PVC kanalizacijskih cevi fi 160 mm skupaj z obešali in 3-stranske obloge iz mavčno karotnskih plošč vključno s podkonstrukcijo, s prenosom do gradbiščne deponije,  nakladanjem na kamion in odvozom na stalno deponijo, ter stroški deponiranja (kanalizacijski razvod na hodniku v nadstopju).</t>
  </si>
  <si>
    <t>Demontaža lesene stenske debeline do 15mm, vključno s podkonstrukcijo in zaključnimi obrobami, transportom na gradbiščno deponijo, nakladanjem na kamion in odvozom na stalno deponijo, ter vsemi stroški deponiranja.</t>
  </si>
  <si>
    <t>Demontaža lesenega opaža na fasadi, debeline do 25mm, skupaj s podkonstrukcijo, vključno z nakladanjem na kamion in odvozom na stalno deponijo ter vsemi stroški deponiranja.</t>
  </si>
  <si>
    <t>Ostranitev betonskih kulir plošč skupaj z nearmirano betonsko podlago skupne debeline do 12cm, z nakladanjem na kamion in odvozom na stalno deponijo, ter vsemi stroški deponiranja.</t>
  </si>
  <si>
    <t xml:space="preserve">Odstranitev gumastih varnostnih podlog za igro na obstoječem zunanjem igrišču na nearmirani betonski podlagi skupne debeline do 10cm, vključno z nakladanjem na kamion in odvozom na stalno deponijo ter vsemi stroški deponiranja. </t>
  </si>
  <si>
    <t xml:space="preserve">Kombinirano rušenje (pikiranje) armiranobetonskih konstrukcij zunaj objekta in ob objektu (peskovnik, stopnice,...), vključno z nakladanjem na kamion in odvozom ruševin na stalno deponijo ter vsemi stroški deponiranja. </t>
  </si>
  <si>
    <t>Kombinirano rušenje opečnate stene znotraj objekta debeline do 30cm, vključno s transportom na gradbiščno deponijo, nakladanjem na kamion in odvoz na stalno deponijo ter vsemi stroški deponiranja. (razni preboji za prehode, vrata, okna, rušenje sten,...).</t>
  </si>
  <si>
    <t>- utor dim 10 x 10 cm</t>
  </si>
  <si>
    <t>- utor dim 15 x 10 cm</t>
  </si>
  <si>
    <t>- utor dim 20 x 10 cm</t>
  </si>
  <si>
    <t>Izdelava utorov v opečnih stenah za potrebe odstranitve obstoječih in novih inštalacij, vključno s transportom ruševin na gradbiščno deponijo, nakladanjem na kamion in odvozom na stalno deponijo ter vsemi stroški deponiranja.</t>
  </si>
  <si>
    <t>Izdelava utorov v AB stenah za potrebe novih inštalacij, vključno s transportom ruševin na gradbiščno deponijo, nakladanjem na kamion in odvozom na trajno deponijo ter vsemi stroški deponiranja.</t>
  </si>
  <si>
    <t>Kombinirano rušenje armiranobetonskih konstrukcij znotraj objekta (preklade, vezi, nosilci, plošče,...), strojno ročnim rezanjem in rušenjem betona z udarnimi kladivi, vključno s transportom ruševin na gradbiščno deponijo, nakladanjem na kamion in odvozom ruševin na stalno deponijo ter vsemi stroški deponiranja.</t>
  </si>
  <si>
    <t>Kombinirano rušenje nearmiranobetonskih konstrukcij znotraj objekta (robniki, podložni betoni,... ), vključno s transportom ruševin na gradbiščno, nakladanjem na kamion in odvozom ruševin na stalno deponijo ter vsemi stroški deponiranja.</t>
  </si>
  <si>
    <t>Kombinirani izkop humusa oz. zemljine II. Ktg z nakladanjem na kamion in prevozom na gradbiščno deponijo za ponovno uporabo po končani gradnji.</t>
  </si>
  <si>
    <t>Kombinirani izkop v zemljini III. in IV.ktg,  z nakladanjem na kamion in prevozom na gradbiščno deponijo za ponovno uporabo po končani gradnji.</t>
  </si>
  <si>
    <t>Kombinirani izkop v zemljini III. in IV.ktg,  z odlaganjem izkopa na rob gradbene jame.</t>
  </si>
  <si>
    <t>Dobava in vgradnja geotekstila gramature 400g/m2,   za preprečevanje mešanja materialov, kot npr. TenCate Polyfelt TS 65.</t>
  </si>
  <si>
    <t xml:space="preserve">Ročni  izkop terena III in IV.ktg z odlaganjem izkopanega materiala na rob izkopa. Globina izkopa do 2,00m in širine do 2.00m (iskanje obstoječih inštalacij, sondaže, ipd…). </t>
  </si>
  <si>
    <t>Dobava in vgrajevanje kamnitega drobljenca KD 0-64 mm, vključno s planiranjem, premetavanjem, razstiranjem v plasteh po 30 cm s sprotnim komprimiranjem po plasteh do zahtevane min. nosilnosti   Ev2=45MPa. V ceni upoštevati stroške meritve nosilnosti skomprimiranih tal izvedenih s strani pooblaščenega in zato usposobljenega podjetja. Število meritev se določi na mestu samem po navodilih nadzornega organa.</t>
  </si>
  <si>
    <t>Dobava in vgrajevanje kamnitega drobljenca KD 0-32 mm, vključno s planiranjem, premetavanjem, razstiranjem v plasteh po 20 cm s sprotnim komprimiranjem po plasteh do zahtevane min. nosilnosti   Ev2=80MPa. V ceni upoštevati stroške meritve nosilnosti skomprimiranih tal izvedenih s strani pooblaščenega in zato usposobljenega podjetja. Število meritev se določi na mestu samem po navodilih nadzornega organa.</t>
  </si>
  <si>
    <t>Kombinirano (deloma strojno 60% in deloma ročno 40%) planiranje in sprotno utrjevanje poševnih brežin izkopa za podpornimi zidovi v naklonu 30-35°.</t>
  </si>
  <si>
    <t>Dobava in vgradnja biorazgradljive zaščitne mreže za zaščito brežine pred erozijo( izdelana iz 100% naravnih biorazgradljivih kokosovih vlaken) lastnosti min. 400g/m2, natezna trdnost 6,4/2,0 kN, vključno z vsemi transporti, prenosi, pritrdilnim materialo,..., kot npr. TenCate Polyfelt Envirofelt CO 400.</t>
  </si>
  <si>
    <t xml:space="preserve">Geomehanki nadzor in izvedba monitoringa  v fazi izkopa gradbene jame in v času izvajanja gradbenih del v jami: Izdelava repernih opazovalnih točk: 3 točke - postavitev reperjev, skupaj s tremi opazovanji, meritvami in beleženjem rezultatov in odstranitev po končanih delih ter izdelava potrebnih vpisov v gradbeni dnevnik ter izdelava končnega poročila. </t>
  </si>
  <si>
    <t>Kombinirani izkop v zemljini III. in IV.ktg,  globine do 2m, z nakladanjem na kamion in prevozom na stalno deponijo do L=10 km, vključno s stroški deponije.</t>
  </si>
  <si>
    <t>Kombinirani izkop v zemljini III. in IV.ktg,  globine do  4-6m, s premetavanjem izkopanega materiala, z nakladanjem na kamion in prevozom na stalno deponijo do L=10 km, vključno s stroški deponije.</t>
  </si>
  <si>
    <t>Nabava dvostranskega vertikalnega varovalnega opaža za razpiranje sten izkopa po tehnologiji izvajalca. Popis predvideva opažen izkop po trasah dolžine ne več kot 10 m.</t>
  </si>
  <si>
    <t>Kombinirani izkop v zemljini III. in IV.ktg,  globine do 2-4m, z nakladanjem na kamion in prevozom na stalno deponijo do L=10 km, vključno s stroški deponije.</t>
  </si>
  <si>
    <t>Dobava in ročno sejanje primerne travne mešanice, vključno s fino vdelavo v humus, finim planiranjem in potrebnim utrjevanjem.</t>
  </si>
  <si>
    <t>Humuziranje s humusom pridobljenim pri izkopu, vključno z nakladanje na kamion in prevozom iz gradbiščne deponije do mesta vgrajevanje, premetavanjem, strojno razstiranje, fino ročno planiranje v projektiranih padcih in utrjevanje po končanih delih z lahkim ročnim valjarjem; samo na mestih novih zelenih površin.</t>
  </si>
  <si>
    <t xml:space="preserve">Kombinirani zasip (90,00 % strojno - 10,00 % ročno) z izkopanim materialom in utrjevanje zasipa v plasteh po 30 cm, vključno z nakladanjem in prevozom materiala z gradbiščne deponije do mesta vgradnje, premetavanjem, razprostiranjem, planiranjem in utrjevanjem. Pri izvajanju zasipa paziti, da ne pride do poškodbe vertikalne izolacije ali njene zaščite. </t>
  </si>
  <si>
    <t>Strojno pikiranje zemljine V. ktg, vključno z nakladanjem na kamion in  prevozom na stalno deponijo do L=10 km, vključno s stroški deponije.</t>
  </si>
  <si>
    <t xml:space="preserve">Nabava, rezanje, krivljenje, dobava in polaganje armature iz rebrastih palic kvalitete S500, prereza do vključno fi 12 mm.                                           </t>
  </si>
  <si>
    <t>Nabava, dobava, rezanje in polaganje armaturnih gradbenih mrež kvalitete S500B iz gladke in rebraste armature.</t>
  </si>
  <si>
    <t>Finalno zaključno čiščenje vseh notranjih površin po končanih delih, vključno s čiščenjem celotne vgrajene opreme in naprav v prostoru.</t>
  </si>
  <si>
    <t>- KV gradbeni delavec.</t>
  </si>
  <si>
    <t>- PK gradbeni delavec.</t>
  </si>
  <si>
    <t>Gradbena pomoč pri inštalaterskih delih in delo v režiji - obračun po dejansko opravljenem delu in porabi materiala.</t>
  </si>
  <si>
    <t>Dobava in vgraditev betona C12/15, debeline do 12 cm, kot podložni beton pred izvedbo pasovnih temeljev podpornih zidov.</t>
  </si>
  <si>
    <t>Dobava in vgraditev armiranega črpnega betona C25/30, XC2;Dmax 32;PV-I, presek nad 0,30 m3/m2,m1; temeljna plošča, pasovni in točkovni temelji.</t>
  </si>
  <si>
    <t>Dobava in vgraditev armiranega črpnega betona C25/30, XC2, Dmax16, PV-I, v naklonu debeline 15-12cm, presek do 0,20 m3/m2/m1; temeljna plošča pod terasami in tlakom na južnem vhodu.</t>
  </si>
  <si>
    <t xml:space="preserve">Dodatek za dodatno protizdrsno obdelavo zgornje konture betona v naklonih - metličenje v predpisanem in predhodno potrjenem vzorcu. </t>
  </si>
  <si>
    <t>Dobava in vgraditev armiranega črpnega betona C25/30, XC 2, Dmax 32, PV-I, presek 0,12 - 0,20m3/m2; ravne plošče.</t>
  </si>
  <si>
    <t>Dobava in vgraditev armiranega črpnega betona C25/30, XC 2, PV-I, Dmax 16, presek 0,12 - 0,20m3/m2; armirano betonski, stebri.</t>
  </si>
  <si>
    <t>Dobava in vgraditev armiranega črpnega betona C25/30, XC 2, PV-I, Dmax 16, presek 0,20 - 0,30m3/m2; nosilci.</t>
  </si>
  <si>
    <t>Doplačilo k posameznim betonskim konstrukcijam, kjer mora beton imeti prilagojeno recepturo za povečano odpornost na mraz in soli). Dodatek poljubnega proizvajalca v skladu s projektom betona izbranega ponudnika, kot na primer Cementol SPA in A. Konstrukcije, ki so izpostavljene zunanjim vremenskim pogojem.</t>
  </si>
  <si>
    <t>Dobava in vgraditev armiranega črpnega betona C25/30 presek 0,09 -0,12 m3/m2; horizontalne, vertikalnih in poševne vezi.</t>
  </si>
  <si>
    <t xml:space="preserve">Dobava in vgraditev armiranega črpnega betona C25/30, XC 2, PV-I, presek 0,12 - 0,20m3/m2; betoniranje stopnic in ostalih AB konstrukcij. </t>
  </si>
  <si>
    <t>Dobava in vgraditev armiranega črpnega betona C25/30 presek 0,12 - 0,20m3/m2; horizontalne, vertikalnih, nosilci in poševne vezi.</t>
  </si>
  <si>
    <t>a.) velikosti do 0,25 m2</t>
  </si>
  <si>
    <t>b.) velikosti od 0,25 do 0,50 m2</t>
  </si>
  <si>
    <t>c.) velikosti od 0,50 do 1,0 m2</t>
  </si>
  <si>
    <t>Zalivanje inštalacijskih odprtin v AB ploščah in stenah z betonom C 25/30,  prereza 0,12-020 m3/m2, vključno z opažem in podpiranjem višine do 3,5 m.</t>
  </si>
  <si>
    <t>a.) površine do 0,25 - 0,50 m2.</t>
  </si>
  <si>
    <t>b.) površine do 0,50 - 1,0 m2.</t>
  </si>
  <si>
    <t>c.) površine do 1 - 2,0 m2.</t>
  </si>
  <si>
    <t>d.) površine nad 2,0 m2.</t>
  </si>
  <si>
    <t>Opaž roba podložnega betona pod temeljno ploščo, pasovnimi in točkovnimi temelji podpornih zidov opaženje, razopaženje in čiščenje.</t>
  </si>
  <si>
    <t>Opaž AB pasovnih temeljev podpornih zidov z opažnimi ploščami, vključno z izdelavo prebojev opaža velikosti do 0,25m2, opaženje, razopaženje in čiščenje.</t>
  </si>
  <si>
    <t>Opaž roba AB temeljne plošče deb. do 40cm, , vključno z izdelavo prebojev opaža velikosti do 0,25m2, opaženje, opiranjem, razopaženje in čiščenje.</t>
  </si>
  <si>
    <t>Opaž AB točkovnih temeljev z opažnimi ploščami, vključno z izdelavo prebojev opaža velikosti do 0,25m2, opaženje, razopaženje in čiščenje.</t>
  </si>
  <si>
    <t>Opaž armiranobetonskih sten podpornih zidov do višine 5,00m z opažnimi ploščami, vključno z izdelavo prebojev opaža velikosti do 0,25m2, opaženje, razopaženje in čiščenje, vključno z vstavljanjem trikotnih letvic 3x3cm na vseh vidnih robovih. Vidni beton VB3!</t>
  </si>
  <si>
    <t>Montaža in demontaža odprtin in prehodov v AB stenah debine do 30 cm:</t>
  </si>
  <si>
    <t>m¹</t>
  </si>
  <si>
    <t>Dobava, montaža in demontaža trikotnih letev dim. 3x3 cm, za vidne robove sten, stebrov, nosilcev in opornih zidov.</t>
  </si>
  <si>
    <t>Opaž notranjih in zunanjih stopnic in podestov z opažnimi ploščami in deskami s podpiranjem do 3,50 m, opaženje, razopaženje in čiščenje, VIDNI BETON VB3.</t>
  </si>
  <si>
    <t>Opaženje robov armiranobetonske plošče, višine do 20 cm, opaženje, razopaženje in čiščenje.</t>
  </si>
  <si>
    <t>Opaž armiranobetonskih slopov- sten višine do 3,50m, vključno z izdelavo prebojev opaža velikosti do 0,25m2, z opažnimi ploščami, opaženje, razopaženje in čiščenje.</t>
  </si>
  <si>
    <t>Opaž armiranobetonskih sten višine do 3,50m z opažnimi ploščami, vključno z izdelavo odprtin oz. preboja opaža velikosti do 0,25m2 (inštalacije), opaženje, razopaženje in čiščenje.</t>
  </si>
  <si>
    <t>Opaž ravnih armiranobetonskih plošč; višina podpiranja do 3,4m; vključno z izdelavo odprtin oz. prebojev opaža velikosti do 0,25m2, opaženje, razopaženje in čiščenje.</t>
  </si>
  <si>
    <t>Opaž horizontalnih vezi, nosilcev s podpiranjem do 3,5m, vključno z izdelavo odprtin oz. prebojev opaža velikosti do 0,25m2, opaženje, razopaženje in čiščenje.</t>
  </si>
  <si>
    <t>Opaž poševnih vezi, s podpiranjem do 3,5m,  vključno z izdelavo odprtin oz. prebojev opaža velikosti do 0,25m2, opaženje, razopaženje in čiščenje.</t>
  </si>
  <si>
    <t>Opaž vertikalnih vezi, s podpiranjem do 3,5m,  vključno z izdelavo odprtin oz. prebojev opaža velikosti do 0,25m2, opaženje, razopaženje in čiščenje.</t>
  </si>
  <si>
    <t>Dobava in izdelava finega cementnega ometa, debeline 1-2cm, vključno s pripravo podlage, obrizgom in zaribane izvedbe, kot podlaga za izdelavo hidroizolacijo na opečnih stenah.</t>
  </si>
  <si>
    <t>Dobava in polaganje vertikalne enoslojne  hidroizolacije v sestavi:
'- hladne bitumenski premaz  npr. IBITOL
'- bitumenski trak npr. IZOTEKT T4, deb. 4mm, s popolnim varjenjem na podlago in preklopom 10cm v prečni in 15cm v vzdolžni smeri.</t>
  </si>
  <si>
    <t>Dobava in polaganje horizontalne enoslojne  hidroizolacije v sestavi:
'- hladne bitumenski premaz  npr. IBITOL
'- bitumenski trak npr. IZOTEKT T4, deb. 4mm, s popolnim varjenjem na podlago in preklopom 10cm v prečni in 15cm v vzdolžni smeri.</t>
  </si>
  <si>
    <t>Dobava in nanos hladnega bitumenskega premaza IBITOL na suho in brezprašno površino.</t>
  </si>
  <si>
    <t>Dobava in vgradnja gumbaste membrane iz polietilena visoke gostote ter mehansko čvstim spojem, vgrajevanje po vertikali, kot zaščita TI ali HI pred zasipanjem.</t>
  </si>
  <si>
    <t xml:space="preserve">Dobava in zidanje zidu z opečnatimi modularnimi  bloki za zid debeline 20cm in 30cm, zidak dimenzij 29 x 19 x 19cm v podaljšani malti 1:2:6 zidovi višine do 3,5m. </t>
  </si>
  <si>
    <t>Dobava in polaganje horizontalne dvoslojne hidroizolacije IZOSELF P3 duo, debelina 2x2,7 mm (v skladu s SIST 1031), obojestransko samolepilni trak, vertikalni zaključek z IZOELAST P4 plus, polno navarjen in preklopom 10cm v prečni in 15cm v vzdolžni smeri, drugi sloj vgrajevati v isti smeri kot predhodni sloj, zamik traku v prečni in vzdolžni smeri (za 1/2 širine traku), pod temeljno ploščo na XPS.</t>
  </si>
  <si>
    <t xml:space="preserve">Bandažiranje stikov med različnimi materiali s fasadno mrežico in gradbenim lepilom, vključno s predhodno pripravo podlage. </t>
  </si>
  <si>
    <t>m²</t>
  </si>
  <si>
    <t>Dobava in izdelava notranjega strojnega gips apnenega ometa zidanih sten, debelina ometa do 20mm, vključno s kovinskimi fažami, vogalniki, pripravo podlage,  površina ometa fino zaglajene izvedbe,  vrsta ometa po izboru investitorja glede na vrsto uporabe. OMET MORA BITI IZVEDEN OD AB PLOŠČE DO STROPA AB PLOŠČE ZARADI ZRAKOTESNOSTI!</t>
  </si>
  <si>
    <t>Dobava in izdelava notranjega strojnega gips apnenega ometa AB sten, debelina ometa do 20mm, vključno s kovinskimi fažami, vogalniki, premazom  površine sten z betonkontakom za boljši oprijem, površina ometa fino zaglajene izvedbe,  vrsta ometa po izboru investitorja glede na vrsto uporabe. OMET MORA BITI IZVEDEN OD AB PLOŠČE DO STROPA AB PLOŠČE ZARADI ZRAKOTESNOSTI!</t>
  </si>
  <si>
    <t>Dobava in izdelava notranjega strojnega cementnega ometa zidanih sten, debelina ometa do 20mm, vključno s kovinskimi fažami, vogalniki, pripravo podlage,  površina ometa fino zaglajene izvedbe,  vrsta ometa po izboru investitorja glede na vrsto uporabe (sanitarije).</t>
  </si>
  <si>
    <t xml:space="preserve">Dobava in zidanje zidu z opečnatimi modularnimi  brušenimi bloki  za zid debeline 30cm, zidak dimenzij 25 x 30 x 24,9cm z lepljenjem z enokomponentnim PU lepilom ali lepilno malto, opeka se po vertikali spaja na "suhi" stik s pomočjo presa in utora. Zidovi višine do 3,4m, kot npr.Porotherm 30 Profi. </t>
  </si>
  <si>
    <t>Dobava in polaganje vodoodporne vezane plošče, vezana plošča bukev, debeline 30mm, izdelane iz furnirjev medsebojno lepljenih s fenolnim ali melaminsko formaldehidnim lepilom, polaganje na kovinsko pocinkano podkonstrukcijo, zajeta v ključavničarskih deli, z vsem montažnim in pritrdilnim materialom, upoštevati pritrjevanje na konstrukcijo z RF vijačnimi sredstvi; T11 (tlak na terasni v nadstropju).</t>
  </si>
  <si>
    <t>Nabava, dobava in polaganje - lepljenje fleksibilnih trakov širine do 120,00 mm na stik horizontale z vertikalo: gumirani poliesterski trak, vogalni elementi in manšete za tesnjenje robov, vogalov, instalacijskih prebojev in dilatacijskih reg. Izdela se ga kot dodatno tesnjenje med stenskimi in stensko talnimi regami vseh vrst konvencionalnih podlag, ki so obdelane z  hidroizolacijskim premazom na bazi cementa, polimernih dodatkov in kremenčevega peska (kot npr: Kema Hidrostop Elastik) ali  hidroizolacijski premaz na bazi cementa, polimerov in hidrofobirnih dodatkov (kot npr.: Kemaband elastični trak). Položeno po navodilih proizvajalca; T10 (tlak na terasi in itn).</t>
  </si>
  <si>
    <t>Nabava, dobava in polaganje tlaka iz naravnega kamna - marmorjem kot npr. hotaveljčan, krtačene izvedbe, velikost plošč  širine 30 cm, proste dolžine, debeline 2cm, s polaganjem na lepilo primerno za talno gretje, vključno s pripravo podlage in fugiranjem.</t>
  </si>
  <si>
    <t xml:space="preserve">Nabava, dobava in polaganje nizkostenske obrobe vtopljene-poravnanih z ravnino ometanih izvedbe iz naravnega kamna marmorja - kot npr. marmorja hotaveljčana, krtačene izvedbe, višine 10 cm, proste dolžine, debeline 1cm, s  polaganjem na lepilo, vključno s pripravo podlage, fugiranjem in silikoniranjem stika med tlakom in obrobo. </t>
  </si>
  <si>
    <t>Nabava, dobava in polaganje notranjih stropnic iz naravnega kamna kot npr. marmorja hotaveljčana, krtačene izvedbe, 2x s protidrsnim utorom nalite izvedbe, obdelano sprednjo in stransko glavo nastopne ploskve , s polaganjem na lepilo,  vključno s pripravo oz. impregniranjem podlage, minimalno odprte fuge, stičene s fugirno vodoodbojno maso v pripadajoči barvi. Obloga se polaga na predhodno pripravljeni armirano betonsko konstrukcijo.</t>
  </si>
  <si>
    <t xml:space="preserve">Nabava, dobava in polaganje - lepljenje fleksibilnih trakov širine do 120 mm na stik horizontale z vertikalo: gumirani poliesterski trak, vključno z vogalnimi elementi in manšete za tesnjenje robov, vogalov, instalacijskih prebojev in dilatacijskih reg. Izdela se ga kot dodatno tesnjenje med stenskimi in stensko talnimi regami vseh vrst konvencionalnih podlag, ki so obdelane z  hidroizolacijskim premazom na bazi cementa, polimernih dodatkov in kremenčevega peska (npr: Mapelastic) ali  hidroizolacijski premaz na bazi cementa, polimerov in hidrofobirnih dodatkov (npr.: Mapei Band elastični trak) uporabljeno  kot dodatno tesnjenje instalacijskih priključkov in odtokov v sanitarijah  in kuhinjah. Položeno po navodilih proizvajalca. </t>
  </si>
  <si>
    <t>- polaganje nastopnih ploskev stopnic brez previsa dimenzije 33 x 224 cm, debeline 3 cm,</t>
  </si>
  <si>
    <t>- polaganje zrcalnih ploskev stopnic dimenzije 16 x 224 cm, debeline 2 cm,</t>
  </si>
  <si>
    <t>a.) višina kotnika h=10 mm</t>
  </si>
  <si>
    <t>m</t>
  </si>
  <si>
    <t>b.) višina kotnika h=12 mm</t>
  </si>
  <si>
    <t>c.) višina kotnika h=15 mm</t>
  </si>
  <si>
    <t>d.) višina  kotnika h=20 mm</t>
  </si>
  <si>
    <t>Dobava in vgrajevanje Alu kotnikov na lepilo za izdelavo zaključkov in pripir.</t>
  </si>
  <si>
    <t>Izvedba elastičnega stika s silikonskim kitom v odtenku fugirne mase na stikih stena-tlak, stena-stena (kopalnica, sanitarije, …)</t>
  </si>
  <si>
    <t>Dobava in vgrajevanje PVC vogalnikov v barvi po izboru projektanta.</t>
  </si>
  <si>
    <t>- ravne letve</t>
  </si>
  <si>
    <t>- zaključni in vogalni elementi</t>
  </si>
  <si>
    <t xml:space="preserve">Doplačilo za polaganje keramike v potopne kovinske pohodne pokrove jaškov kot keramični talni vložek z natančnim lovljenjem talnih fug. Globina polnila do 6 cm, skupaj s potrebnim betonskim polnilom ter polaganjem obloge in evetulanim dolivom brezkislinskega olja v tesnilni utor. </t>
  </si>
  <si>
    <t>Dobava in vgrajevanje Alu diletacijskih profilov z vgrajeno dvojno gumo, kot npr. Schluter-Dilex-AKSBT 30, na lepilo, vključno z vsemi povezanimi deli in materiali.</t>
  </si>
  <si>
    <t>Dobava in vgrajevanje Alu diletacijskih profilov z vgrajeno gumo, kot npr. Schluter-Dilex-AKSN, na lepilo, vključno z vsemi povezanimi deli in materiali.</t>
  </si>
  <si>
    <t>Kot postavka 9,00,  balkonska vrata s fiksno nadsvetlobo, ki se odpira po horizontalni osi, skupne dimenzije 110/210+75cm, zasteklitev vrat z varnostnim steklom VS-1, zasteklitev nadsvetlobe z vezanim steklom ES-1, kombinirano odpiranje vrat po vertikalni in horizontalni osi, odpiranje nadsvetlobe s teleskopsko ročico, z vsem pritrdilnim in tesnilnim materialom. Podometna žaluzija zajeta v poseb. postavki. Oznaka O2.</t>
  </si>
  <si>
    <t>Izdelava, dobava in montaža lesenih oken iz ALU LES profilov,  s slepim podbojem,  lesnimi  profilom okna debeline 112 mm (npr. Jelopasiv Premium) in zunanjo Alu masko, s trojnim tesnenjem, zasteklitev s trislojnim varnostnim vezanim steklom 44.2 / 14 / 4 /14 / 44.2 mm (oz. VS-1) ali 44,2/14/4/14/4 (oz. VS-2) kjer je zahtevano ali trislojnim vezanim steklom 4 / 18 / 4 /18 / 4 mm (oz. ES-1), Ug=0,50 W/m2K, Uw=0,75 W/m2K, min Rw=33dB .  Sestav obdelan oz. barvana po  barvni karti  po izbiru projektanta, finalno opremljeno s visokokvalitetnim okovjem (npr. Giesse ali enakovredno), s trojnimi tesnili, enostransko alu pololivo npr. Hope, Tôkyô – 0710/U26,  oz. za balkonska vrata npr. Hope, Tôkyô – 0710RH/66N/U26/0710/66NS/49PNS, vgrajeno v predhodno postavljeni slepi podboj prereza 10/3 cm, finalno pripravljeno  zidarsko odprtino  po "smernicah RAL" in z npr. llbruck-ovimi materiali ali enakovredno: tesnjenje mora biti trinivojsko, sestavljeno iz notranje paronepropustne ovire, zunanje parodifuzne ovire ter sredinske toplotne in zvočne izolacije in zaključeno z notranjo leseno letvico in zunanjim Alu trakom. Vzorec se pred montažo pismeno potrdi s strani OVP.</t>
  </si>
  <si>
    <t>Kot postavka 9,00, štiri delno zasteklitvena stena,  skupne dimenzije 250 / 235 cm oz. 112,5+112,5 / 80+155cm, z vgrajenima oknoma 2 x 112,5 / 155 cm,  ki se odpirata kombinirano po vertikalni in horizontalni osi, ostali del ima fiksno zasteklitve, fiksna steklitev je narejena z varnostnim steklom VS-1, zasteklitev oken pa s steklom ES-1,  z vsem pritrdilnim in tesnilnim materialom. Podometna žaluzija zajeta v poseb. postavki. Oznaka O3</t>
  </si>
  <si>
    <t>Kot postavka 9,00, petdelna zasteklitvena stena, skupne dimenzije 550/235cm oz. 110+110+110+110+110/235 cm, v drugo in četrto  vertikalno zasteklitev sta vgrajeni okni dim. 2x 110/155 cm, kombinirano odpiranje oz. odpiranje po vertikalni in horizontalni osi, preostali del stene je fiksna zasteklitev z varnostnim steklom (VS-1), zasteklite oken s steklom ES-1, z vsem pritrdilnim in tesnilnim materialom. Podometna žaluzija zajeta v poseb. postavki. Oznaka O1</t>
  </si>
  <si>
    <t>Kot postavka 9,00, osem delna zasteklitvena stena, skupne dimenzije 450 / 235 cm oz. 112,5 + 112,5 + 112,5 + 112,5 / 80+155cm, z vgrajenimi okni dim. 4 x 112,5 / 155 cm, s kombiniranim odpiranjem po vertikalni in horizontalni osi, preostali del fiksna zasteklitev s steklom VS-1, zasteklitev oken s steklom ES-1, z vsem pritrdilnim in tesnilnim materialom. Podometna žaluzija zajeta v poseb. postavki. Oznaka O4.</t>
  </si>
  <si>
    <t>Kot postavka 9,00, enokrilno okno, skupne dimenzije 110/80cm, zasteklitev s steklom ES-1, kombinirano odpiranjem po vertikalni in horizontalni osi, z vsem pritrdilnim in tesnilnim materialom. Oznaka O5.</t>
  </si>
  <si>
    <t>Kot postavka 9,00, dvokrilno okno, skupne dimenzije 225/80cm oz. 112,5+112,5 / 80cm, zasteklitev s steklom ES-1, kombinirano odpiranje oken po vertikalni in horizontalni osi, z vsem pritrdilnim in tesnilnim materialom. Oznaka O6.</t>
  </si>
  <si>
    <t>Kot postavka 9,00, dvodelno okno, skupne dimenzije 80/130+60cm, zgornje okno se odpira po horizontalni osi, spodnje okno se odpira kombinirano po vertikalni in horizontalni osi, zasteklitev s steklom ES-1, zgornje okno se odpira s teleskopsko ročico, z vsem pritrdilnim in tesnilnim materialom. Oznaka O7.</t>
  </si>
  <si>
    <t>Kot postavka 9,00, dvodelno okno, skupne dimenzije 110/70+125cm, spodnje okno se odpira po horizontalni osi, zgornje okno se odpira kombinirano po vertikalni in horizontalni osi, zasteklitev s steklom ES-1, z vsem pritrdilnim in tesnilnim materialom.  Podometna žaluzija zajeta v poseb. postavki. Oznaka O9.</t>
  </si>
  <si>
    <t>Kot postavka 9,00, sedem delna trapezna zasteklitvena stena, skupne dimenzije 680 (598)/210cm, oz. 65+110+110+110+110+110+65 /210 cm, sestava: fiksno trapezno okno dim. 65 (24) / 210 cm, petih oken dim. 110/210cm, ki se odpirajo kombinirano po vertikalni in horizontalni osi, ter fiksnega trapeznega okna dim. 65 (24) / 210 cm, zasteklitev z varnostnim steklom VS-1, z vsem pritrdilnim in tesnilnim materialom, z alu vrtljivim varovalom na ključ za možnost zaklepanja oken
in z možnostjo kip zračenja.  Podometna žaluzija zajeta v poseb. postavki. Oznaka O12.</t>
  </si>
  <si>
    <t>Izdelava, dobava in vgradnja notranjega enokrilnega fiksnega okna dim. 60/60 cm, okvir z debelino profila 68mm, izdelan iz lesa smreka, beljene izvedbe + polmat prozorni lah, zasteklitev z varnostnim lepljenim steklom 44,2 mm, z vsem pritrdilnim in tesnilnim materialom. Oznaka O15.</t>
  </si>
  <si>
    <t>Izdelava, dabava in vgradnja notranjega fiksnega okroglega okno, premera oz. fi 80cm, okvir z debelino profila 68mm, izdelan iz lesa smreka, beljena izvedbe + polmat prozorni lah, zasteklitev z varnostnim lepljenim steklom 44,2 mm, z vsem pritrdilnim in tesnilnim materialom. Oznaka O14.</t>
  </si>
  <si>
    <t>Izdelava, dobava in vgradnja notranjega enokrilnega fiksnega okna, dim. 120 / 60cm, okvir z debelino profila 68mm,  izdelan iz lesa smreka, beljen izvedbe + polmat prozorni lak, zasteklitev okna z varnostnim lepljenim steklom 44,2 mm, z vsem pritrdilnim in tesnilnim materialom. Oznaka O13.</t>
  </si>
  <si>
    <t>Oprema vrat:
- sistemska cilindrična nasadila
- večtočkovna ključavnica (točne funkcije pri posamezni postavki)
- sistemska kljuka ali RF ročaj (točno pri posamezni postavki)
- skrito samozapiralo
- zasteklitev: trislojna varnostna, Ug = 0,7 W/m2K, TPS distančnik, predlagana sestava 44.2-14-4-14-44.2 za varnostno zasteklitev kjer navedeno, ostala zasteklena s trislojnim vezanim steklom 4-18-4-18-4 mm, toplotna prehodnost celotnih vrat Ud ne sme presegati 0,9 W/m2K.
- barva po izboru arhitekta
- izvedba po detajlih iz PZI projekta</t>
  </si>
  <si>
    <t>Vsa zunanja vrata izdelana iz toplotno izoliranega ALU krila in okvirja (podboja) s toplotno prekinjenim mostom (termo člen), kjer navedeno, zasteklena s trislojnim varnostnim termopan steklom  Ug=0,5W/m2K ali s trislojnim termopan steklom  Ug=0,5W/m2K, toplotna prehodnost celotnih vrat Ud ne sme presegati 0,9 W/m2K. TGI distančnik, trojno tesnenje s tesnili, kvalitetna 3D nastavljiva nasadila, 3 točkovno varnostno zaklepanje, kjer navedeno upoštevati samozapiralo kvalitetne izvedbe z možnostjo nastavljanja hitrosti in sile zapiranja, upoštevati alu, lesene ali PVC slepe podboje-razširitvene profile vgrajene v tlak (vtopljeni v tlak do talne horizontalne hidroizolacije objekta) višine 10-20cm za prekinitev toplotnega mostu (notranjost-zunanjost objekta) za izvedbo ustrezne notranje in zunanje hidroizolacije (bitumenska hidroizolacija kjer ni navedeno zajeta v posebnih postavkah); kjer je to potrebno v ceni upoštevati RAL montažo (na stikih profil-stena se uporabi zunaj parna ovira, znotraj parna zapora, med okenskim profilom in steno se polni s poliuretansko ekspandirajočo peno, na balkonskih vratih spodaj izvesti ustrezno hidroizolacijo za popoln stik s tlemi; obvezno uporabiti materiale istega sistema proizvajalca, kot npr.Illbruck ali podobno).</t>
  </si>
  <si>
    <t xml:space="preserve">ZUNANJE STAVBNO POHIŠTVO </t>
  </si>
  <si>
    <t>NOTRANJE STAVBNO POHIŠTVO</t>
  </si>
  <si>
    <t>POŽARNO ODPORNA ALU VRATA</t>
  </si>
  <si>
    <t>NOTRANJA VRATA</t>
  </si>
  <si>
    <t>Dobava in montaža notranjih lesenih polic iz lesa smreke, širine 25cm, debeline 3cm, z zabljenimi robovi, obdelane s kvalitetnimi večslojnimi pokrivnimi premazi, pokrivni lak mora ustrezati: okolju prijazen, ne porumeni, redčenje z vodo, ne povzroča neprijetnega vonja., spodaj zaščitena proti vlagi polaganje na lepilo, minimalni naklon od okna stran, vključno z vsemi pritrdilmi in montažnimi sredstvi ter kitanjem stika s trajnoelastičnim kitom med okenskim profilom in polico; obdelava in vrsta lesa v skladu z lesenim okenskim okvirjem.</t>
  </si>
  <si>
    <t xml:space="preserve">Dobava in vgradnja zunanje ALU police širine 30 cm, iz alu pločevine deb. 2mm,  položene na lepilo, prašno barvana z UV obstojnimi barvami, s stranskimi tipskimi alu drsnimi zaključki za izvedbo kvalitetnega in tesnega spoja s fasadno oblogo in tesnilnim trakom iz TPE na stiku z okenskim profilom, pod polico antidoneči samolepilni trak. RAL barva v skladu z barvo ALU okenske obloge. </t>
  </si>
  <si>
    <t>- polaganje nastopnih ploskev stopnic brez previsa  dimenzije 32x145cm, debeline 4cm, površina krtačena,</t>
  </si>
  <si>
    <t>- polaganje zrcalnih ploskev stopnic dimenzije 12x145 cm, debeline 2 cm,</t>
  </si>
  <si>
    <t>- polaganje nastopnih ploskev stopnic dimenzije 32 x 155 cm, debeline 4 cm,</t>
  </si>
  <si>
    <t>Kot postavka 9,00, štiridelna zasteklitvena stena, skupne dimenzije 160/190 cm oz. 80+80/130+60cm, zgornji okni dim. 2x 80 / 60 cm se odpirata po horizontalni osi s teleskopsko ročico, spodnji okni dim. 2x 80/130 cm se odpirata kombinirano po vertikalni in horizontalni osi, zasteklitev s steklom ES-1, z vsem pritrdilnim in tesnilnim materialom. Oznaka O8.</t>
  </si>
  <si>
    <t>Kot postavka 9,00, osem delna zasteklitvena stena, skupne dimenzije 450/195cm oz. 112,5+112,5+112,5 +112,5/70+125, spodnja linija je zasteklitve je sestavljna iz oken dim. 4x 112,5 / 70cm, ki se odpirajo po horizontalni osi, zgornja linija zasteklitve je sestavljena iz oken dim. 4x 112,5 / 125 cm, ki se odpirajo kombinirano po vertikalni in horizontalni osi, spodnja okna so zastekljena z varnostnim steklom VS-1, zgornja okna za so zastekljena s steklom ES-1, z vsem pritrdilnim in tesnilnim materialom.  Podometna žaluzija zajeta v poseb. postavki. Oznaka O10.</t>
  </si>
  <si>
    <t>Kot postavka 9,00, štiridelno okno, skupne dimenzije 225/ 225 cm. oz. 112,5+112,5/70+125cm, spodnja linija je zasteklitve je sestavljna iz oken dim. 2x 112,5 / 70cm, ki se odpirajo po horizontalni osi, zgornja linija zasteklitve je sestavljena iz oken dim. 2x 112,5 / 125 cm, ki se odpirajo kombinirano po vertikalni in horizontalni osi, spodnja okna so zastekljena z varnostnim steklom VS-1, zgornja okna za so zastekljena s steklom ES-1, , z vsem pritrdilnim in tesnilnim materialom. Podometna žaluzija zajeta v poseb. postavki. Oznaka O11.</t>
  </si>
  <si>
    <t xml:space="preserve">Dobava in montaža podometnih zunanjih žaluzij, montaža pred okno na preklado, lamela širine 80mm iz alu pločevine (tip C80) z ojačanimi robovi, alu ekstrudirana vodila s tesnili na tipskih nastavljivih PVC distančnikih, zgoraj omarice rolet izdelane iz alumijaste pločevine debeline min. 1,5mm oz. (debelino prilagajati glede na širino okna) za podometno montažo nad okno na preklado in ustrezne r. š. glede na višino okna, ročni monopogon znotraj preko palice, vse po RAL po izboru projektanta oz. kot obstoječe, kjer navedeno rolo komarnik v rolo omarici ob žaluziji z dodatnimi vodili za odpiranje ročno; z vsem montažnim in pritrdilnim materialom. </t>
  </si>
  <si>
    <t>Dobava in izdelava spuščenega stropa pod terasami v sestavi: 
- lesena podkonstrukcija iz impregniranih lesenih letev barvanih v črno barvo, lesa smreke. 6x4cm, ki so pritrjene na kovinsko konstrukcijo terase, vetrna folija paropropustna, vodoodbojna, UV odporna in odporna proti trganju, vsi stiki in preboji zlepljeni z enostranskim visokolepilni lepilni trakom na poliakrilatni osnovi z visoko UV odpornostjo; kot npr. Knauf Insulation Homeseal LDS 0,04 UV, 
- lesen opaž lesa smreke (deske dim. ca. 7x2 cm, barvano z alkidno hibridno lazuro za les odporno na vremenske vplive in UV kot npr. TOPHYBRID, odtenek hrast). Z vsem montažnim in pritrdilnim RF materialom. Sestava T11.</t>
  </si>
  <si>
    <t xml:space="preserve">Izdelava kompletne prezračevane fasade v sestavi:   -Lesen opaž lesa smreke (vertikalne deske dim. ca. 7x2 cm, barvano z alkidno hibridno lazuro za les odporno na vremenske vplive in UV kot npr. TOPHYBRID, odtenek hrast) + RF pritrdilni vijaki,
 -Prezračevani sloj + lesena podkonstrukcija dim. 6x4cm, na razdalji ca. 0,5 m, barvano v črno barvo,
 -vetrna črna folija paropropustna, vodoodbojna, UV odporna in odporna proti trganju, kemičnim impregnacijam, gnitjem in plesnim. Vetrna folija izdelana iz dvoslojne poliestrske tkanine s poliuretansko vodoodporno vrhnjo plastjo, namenjena nadzoru vodne pare vsi stiki on preboji zlepljeni z enostranskim visokolepilni lepilni trakom na poliakrilatni osnovi z visoko UV odpornostjo; kot npr. Knauf Insulation Homeseal LDS 0,04 UV,           
- lesene podkonstrukcija impregnirana proti lesnim škodljivcem in vremenskim vplivom dim. 6x14cm na distančnikih na razmik 50 cm,                                                             - toplotna izolacija iz izolacijskih plošč iz kamene volne srednje gostote za izolacijo zunanjih zidov pri prezračevanih ali obzidanih fasadah (npr. KI FPL-035, λ≤0,035 W/mK), deb. 14 cm; Sestava Z5.
</t>
  </si>
  <si>
    <t>Dobava in montaža čelne deske lesa smreke, širine 19cm s pritrjevanjem na rob lesene obloge stropa teras, deska ustrezno impregnirana proti vlagi in insektom in  barvano z alkidno hibridno lazuro za les odporno na vremenske vplive in UV kot npr. TOPHYBRID, odtenek hrast). Z vsem montažnim in RF pritrdilnim materialom.</t>
  </si>
  <si>
    <t>Dodatek za izdelavo fasadnih ornamentov širine 10-30cm, okrogle oblike na fasadi s ščitenjem s trakom in izdelavo ornamentov z zaključnim slojem zrnavost 2,0 mm različnih tonov kot fasada, vključno z vsem potrebnim delo in materialom. Vse po načrtu projektanta.</t>
  </si>
  <si>
    <t>Dodatek za izdelavo fasadnih ornamentov - napisa (Vrtec Agata), zunanje dimenzije ca. 350 x 60cm na fasadi s ščitenjem s trakom in izdelavo ornamentov z zaključnim slojem zrnavost 2,0 mm različnih tonov kot fasada, vključno z vsem potrebni delom in materialom. Vse po načrtu projektanta.</t>
  </si>
  <si>
    <r>
      <t xml:space="preserve">Dobava in izdelava jeklene konstrukcije mostovža, sestavljene iz kvadratnih zaprtih profilov 250/150/7mm in 60/60/6 mm, ter napenjalke RD16. Komplet z veznimi sredstvi, ležišči, dodatnimi podkonstrukcijskimi elementi, vključno z ozemljitvijo konstrukcije.
Kvaliteta jekla: S235.
Konstrukcija je vroče cinkana in prašno barvana in mora zadoščati naslednjim kriterijem: razred okolja C3, trajanje zaščite nad 15 let, razred zaščite konstrukcije B in sicer 160ym (po standardu ISO 12944). Dim. cca 10,00x2,20m. </t>
    </r>
    <r>
      <rPr>
        <b/>
        <sz val="10"/>
        <rFont val="Arial"/>
        <family val="2"/>
        <charset val="238"/>
      </rPr>
      <t>Mostovž</t>
    </r>
  </si>
  <si>
    <t>Izdelava in montaža ograjnega ročaja ob notranjem delu stopnic notranjega stopnišča izdelanega zgoraj (dim 6x4cm) in v sredini (dim 4x4cm; na višini cca. 55cm) vključno s krivinami in zaokrožnicami na vretenu, na začetku in koncu ročaja, lesenega ročaja lesa bukev brušena obdelane s kvalitetnimi večslojnimi pokrivnimi premazi, pokrivni lak mora ustrezati: okolju prijazen, ne porumeni, redčenje z vodo, ne povzroča neprijetnega vonja., na podestih povezanim z zaokroženim spojem, pritrjene v zidno konstrukcijo preko inox tipskih zaokroženih nosilcev za stopniščna držala na max razdalji do 100cm in sidrnih ploščic ter sider s kemičnim sidranjem; po detajlu in navodilih projektanta.</t>
  </si>
  <si>
    <t xml:space="preserve">Izdelava, dobava in montaža raznih drobnih ključavničarskih izdelkov inox izvedbe, končna obdelava satiniranje oz. krtačene izvedbe, enojna ali dvojna sidra, sidrne ploščice, čevlji, konzole; obešala, vodila,  obdelano po detajlu proizvajalca ali projektanta. Obračun po dejanski teži. </t>
  </si>
  <si>
    <t xml:space="preserve">Izdelava, dobava in montaža raznih drobnih ključavničarskih FE izdelkov, vročecinkane in barvane izvedbe po RAL karti, enojna ali dvojna sidra, sidrne ploščice, čevlji, konzole; obešala, vodila,...,  obdelano po detajlu proizvajalca ali projektanta. Obračun po dejanski teži. </t>
  </si>
  <si>
    <t>Dobava in vgradnja ter razprostiranje po peskovniku finega 100% opranega brez organskih nečistoč kremenovega peska zrnavosti 0,063-1,0 mm dekorativno bele barve. Pesek mora biti brez bakterij, klic in biološko neoporečen. Pesek mora imeti poročilo o preiskavi, da ne vsebuje težkih kovin in poročilo o preiskavi glede vsebnosti kristalnih delcev mikro-velikosti; kot npr. Kema Baby sand.</t>
  </si>
  <si>
    <t>Dobava in vgradnja dvokrilnih vrat dim 240x150cm v sistemu panelne mrežne ograje, nosilna stebra vrat 80x80mm izdelana iz jeklenih kvadratnih profilov, polnilo vrat izdelano iz pokončnih prečk 30 x 20 mm na razdalji 110 mm na nastavljivih tečajih, vse zaščiteno z vročim cinkanjem in prašno barvano. Kvalitetna inox kljuka-bunka in ključavnica. V ceni upoštevati  izdelavo temeljev za nosilne stebre vrat, z izkopom v zemljini 3-4 ktg, armaturo, betoniranjem in zasipom. Dimenzije temeljev potrebno prilagoditi tipu vrat (določi proizvajalec) in zalivanjem le teh z neskrčljivo zalivno malto. Vse barvano po RAL po izboru porjektanta.</t>
  </si>
  <si>
    <t>Dobava in vgradnja enokrilnih vrat dim 120x150cm v sistemu panelne mrežne ograje, nosilna stebra vrat 80x80mm izdelana iz jeklenih kvadratnih profilov, polnilo vrat izdelano iz pokončnih prečk 30 x 20 mm na razdalji 110 mm na nastavljivih tečajih, vse zaščiteno z vročim cinkanjem in prašno barvano. Kvalitetna inox kljuka-bunka in ključavnica. V ceni upoštevati  izdelavo temeljev za nosilne stebre vrat, z izkopom v zemljini 3-4 ktg, armaturo, betoniranjem in zasipom. Dimenzije temeljev potrebno prilagoditi tipu vrat (določi proizvajalec) in zalivanjem le teh z neskrčljivo zalivno malto. Vse barvano po RAL po izboru projektanta.</t>
  </si>
  <si>
    <t>Izdelava AB podstavka zunanjih enot toplotne črpalke,  dim. 1,2x0,4x0,5m, z izkopom do globine 60cm, vgradnjo ločilnega sloja geotekstil, vgradnjo zmrlinsko odpornega tamponskega materiala cca. 0,3m3, izdelavo temeljne plošče deb 25cm iz betona C25/30, z luknjo v sredini cca. Fi 110mm za odtekanje kondenza, ter izdelavo betonskih nastavnih sten debeline 15cm, višine min 40cm po obodu in nasip notranjosti podstavka s prano separacijo granulacije 16-32mm, poraba 3m3.</t>
  </si>
  <si>
    <t>Dobava in vgrajevanje kvalitetnega čistega kamnitega drobljenca KD 0-32 mm, skladno s TSC 06.200  z vgrajevanjem  v slojih po 20cm do skupne debeline do 40cm s komprimiranjem do nosilnosti Ev2= 40 MPa. V ceni upoštevati stroške meritve nosilnosti skomprimiranih tal izvedenih s strani pooblaščenega in zato usposobljenega podjetja. Število meritev se določi na mestu samem po navodilih nadzornega organa. Na mestu tlakovanih in asfaltiranih površin.</t>
  </si>
  <si>
    <t>Dobava in vgradnja geotekstila ( mehansko utrjeno geotekstilije iz neskončnih niti, izdelane iz UV stabiliziranega polipropilena) gramature 400g /m2, natezna trdnost 21,5 po EN ISO 10319,  za prepečevanje mešanja nekvalitetne zemljine s tamponskim materialom, kot npr. TenCate Polyfelt TS 65. Na mestu novo tlakovanih površin.</t>
  </si>
  <si>
    <r>
      <t>Kombinirani izkop po rušenju asfaltnih površin, z bagerjem v zemljišču III. in IV.ktg,  z nakladanjem na prevozno sredstvo in prevoz na stalno deponijo do 10 km s stroški deponiranja.</t>
    </r>
    <r>
      <rPr>
        <b/>
        <sz val="10"/>
        <rFont val="Arial"/>
        <family val="2"/>
        <charset val="238"/>
      </rPr>
      <t xml:space="preserve"> Se izvede po potrebi, v kolikor se izkaže, da je obstoječi planum neustrezen. Količine ocenjene.</t>
    </r>
  </si>
  <si>
    <t>Dobava in vgradnja geotekstila ( mehansko utrjeno geotekstilije iz neskončnih niti, izdelane iz UV stabiliziranega polipropilena) gramature 200g/m2, natezna trdnost 13,5 po EN ISO 10319,  za prepečevanje mešanja nekvalitetne zemljine s tamponskim materialom, kot npr. TenCate Polyfelt TS 40. Pod okrasnim rečnim pranim prodcem.</t>
  </si>
  <si>
    <t xml:space="preserve">Dobava polaganje cestnih granitnih robnikov s pobranim sprednjim robom, velikosti do 15x25x100cm, skupaj s potrebnim izkopom, zasipom, betonsko podlogo in delnim obbetoniranjem z betonom C16/20, rezanjem, fugiranjem s fino cementno malto in razplaniranjem viška izkopa v neposredni okolici.  </t>
  </si>
  <si>
    <t xml:space="preserve">Dobava polaganje cestnih granitnih robnikov s pobranim sprednjim robom, velikosti do 15x25x33cm, skupaj s potrebnim izkopom, zasipom, betonsko podlogo in delnim obbetoniranjem z betonom C16/20, rezanjem, fugiranjem s fino cementno malto in razplaniranjem viška izkopa v neposredni okolici (v krivini).  </t>
  </si>
  <si>
    <t xml:space="preserve">Dobava in polaganje vrtnih robnikov velikosti 8x25x100cm, ravni zgornji rob, skupaj s potrebnim izkopom, zasipom, betonsko podlogo in delnim obbetoniranjem z betonom C16/20, rezanjem, fugiranjem s fino cementno malto in razplaniranjem viška izkopa v neposredni okolici.  </t>
  </si>
  <si>
    <t>Fino planiranje, valjanje in posipanje z drobljenim peskom 0-8mm v debelini do 5cm, v projektiranih padcih pred polaganjem asfalta. Utrjevanje do nosilnosti planuma Ev2=100 Mpa (z opravljenimi meritvami).</t>
  </si>
  <si>
    <r>
      <t>Dobava in polaganje granitnih kock dim 10x10x10cm na stiku fasadni cokel-asfaltirane površine, vključno z izdelavo  betonske posteljice C16/20 min debeline 15cm, obbetoniranjem in fugiranjem s fino cementno malto.</t>
    </r>
    <r>
      <rPr>
        <b/>
        <sz val="10"/>
        <rFont val="Arial"/>
        <family val="2"/>
        <charset val="238"/>
      </rPr>
      <t xml:space="preserve"> Ena vrsta.</t>
    </r>
  </si>
  <si>
    <t>Fino planiranje, valjanje in posipanje z drobljenim peskom 0-8mm, debeline do 5cm, v projektiranih padcih pred polaganjem tlakovcev.</t>
  </si>
  <si>
    <t>MULDE: Doplačilo za obdelavo asfaltnih muld širine do 50 cm, obdelano v projektiranih padcih.</t>
  </si>
  <si>
    <r>
      <t>m</t>
    </r>
    <r>
      <rPr>
        <vertAlign val="superscript"/>
        <sz val="10"/>
        <rFont val="Arial"/>
        <family val="2"/>
        <charset val="238"/>
      </rPr>
      <t>1</t>
    </r>
  </si>
  <si>
    <t>GRADBENA ZAKOLIČBA: obnovitev zakoličenih osi (v zunanji ureditvi) v skladu z geodetsko zakoličbo ter v skladu z zapisnikom o zakoličbi in zakoličbenim načrtom - projektom; raven teren. Upoštevan 1-x-ne pohodne in povozne površine zunanje ureditve. Zakoličijo se osi, od katerih se računajo odmiki posameznih elementov zunanje ureditve.</t>
  </si>
  <si>
    <t>Izdelava ročno betonske mulde min debeline 12cm z minimalno mrežno armaturo, betona C25/30, širina mulde 50cm, metličene izvedbe, izdelana v ustreznem naklonu za odvodanjavanje padavinske vode, vključno s predhodnim minimalnim izkopom in utrjevanjem planuma tal do ustrezne komprimiranosti. Mulda za podpornimi zidovi.</t>
  </si>
  <si>
    <t>Identifikacija obstoječih podzemnih instalacij in komunalnih vodov s strani pooblaščenih predstavnijkov upravljalcev instalacij. (TELEKOM, JP Komunala, Elektro,...) z oznako križanj;</t>
  </si>
  <si>
    <t>Kombiniran izkop jarkov v zemljini III.-IV. ktg, globine do 2m in širine do 1m, z nakladanjem na kamion in odvozom na stalno deponijo H=10 km, vključno s stroški deponije.</t>
  </si>
  <si>
    <t>Kombiniran izkop jarkov v zemljini III.-IV. ktg, globine do 2m in širine do 1m, z odlaganjem izkopa na rob gradbene jame, za kasnejšo  ponovno vgradnjo.</t>
  </si>
  <si>
    <t>Dobava in polaganje trdih rebrastih drenažnih cevi Φ110mm, položenih na podložni beton C12/15, debeline 10cm, poraba betona 0,06m3/m¹, zavite z ovojem iz politlaka gramature 200g/m2, poraba 2 m2/m1 in obsipom s prano seperacijo granulacije 16-32 mm, poraba 0,25m3/m1.</t>
  </si>
  <si>
    <t>Dobava in polaganje trdih rebrastih drenažnih cevi Φ160mm, položenih na podložni beton C12/15, debeline 10cm, poraba betona 0,08m3/m¹, zavite z ovojem iz politlaka gramature 200g/m2, poraba 2 m2/m1in obsipom s prano seperacijo granulacije 16-32 mm, poraba 0,25m3/m1.</t>
  </si>
  <si>
    <t>Zasip z izkopanim materialom na robu gradbene jame v plasteh po 30cm,  vključno z razprostiranjem, planiranjem in  komprimiranjem do predpisane zbitosti.</t>
  </si>
  <si>
    <t>Rušenje asfalta z nakladanjem na kamion in odvozom na stalno deponijo s stroški deponiranja.</t>
  </si>
  <si>
    <t>Kombiniran izkop jarkov v zemljini III.-IV. ktg, globine od 2-4m in širine do 1m, z nakladanjem na kamion in odvozom na stalno deponijo H=10 km, vključno s stroški deponije.</t>
  </si>
  <si>
    <r>
      <t>Cev Ø 125 mm, poraba betona 0,16 m</t>
    </r>
    <r>
      <rPr>
        <vertAlign val="superscript"/>
        <sz val="10"/>
        <rFont val="Arial"/>
        <family val="2"/>
        <charset val="238"/>
      </rPr>
      <t>3</t>
    </r>
    <r>
      <rPr>
        <sz val="10"/>
        <rFont val="Arial"/>
        <family val="2"/>
        <charset val="238"/>
      </rPr>
      <t>/m</t>
    </r>
    <r>
      <rPr>
        <vertAlign val="superscript"/>
        <sz val="10"/>
        <rFont val="Arial"/>
        <family val="2"/>
        <charset val="238"/>
      </rPr>
      <t>1</t>
    </r>
    <r>
      <rPr>
        <sz val="10"/>
        <rFont val="Arial"/>
        <family val="2"/>
        <charset val="238"/>
      </rPr>
      <t>:  (SN-8)</t>
    </r>
  </si>
  <si>
    <r>
      <t>Cev Ø 160 mm, poraba betona 0,20 m</t>
    </r>
    <r>
      <rPr>
        <vertAlign val="superscript"/>
        <sz val="10"/>
        <rFont val="Arial"/>
        <family val="2"/>
        <charset val="238"/>
      </rPr>
      <t>3</t>
    </r>
    <r>
      <rPr>
        <sz val="10"/>
        <rFont val="Arial"/>
        <family val="2"/>
        <charset val="238"/>
      </rPr>
      <t>/m</t>
    </r>
    <r>
      <rPr>
        <vertAlign val="superscript"/>
        <sz val="10"/>
        <rFont val="Arial"/>
        <family val="2"/>
        <charset val="238"/>
      </rPr>
      <t>1</t>
    </r>
    <r>
      <rPr>
        <sz val="10"/>
        <rFont val="Arial"/>
        <family val="2"/>
        <charset val="238"/>
      </rPr>
      <t>:  (SN-8)</t>
    </r>
  </si>
  <si>
    <r>
      <t>Cev Ø 200 mm, poraba betona 0,30 m</t>
    </r>
    <r>
      <rPr>
        <vertAlign val="superscript"/>
        <sz val="10"/>
        <rFont val="Arial"/>
        <family val="2"/>
        <charset val="238"/>
      </rPr>
      <t>3</t>
    </r>
    <r>
      <rPr>
        <sz val="10"/>
        <rFont val="Arial"/>
        <family val="2"/>
        <charset val="238"/>
      </rPr>
      <t>/m</t>
    </r>
    <r>
      <rPr>
        <vertAlign val="superscript"/>
        <sz val="10"/>
        <rFont val="Arial"/>
        <family val="2"/>
        <charset val="238"/>
      </rPr>
      <t>1</t>
    </r>
    <r>
      <rPr>
        <sz val="10"/>
        <rFont val="Arial"/>
        <family val="2"/>
        <charset val="238"/>
      </rPr>
      <t>:  (SN-8)</t>
    </r>
  </si>
  <si>
    <r>
      <t>Cev Ø 250 mm, poraba betona 0,36 m</t>
    </r>
    <r>
      <rPr>
        <vertAlign val="superscript"/>
        <sz val="10"/>
        <rFont val="Arial"/>
        <family val="2"/>
        <charset val="238"/>
      </rPr>
      <t>3</t>
    </r>
    <r>
      <rPr>
        <sz val="10"/>
        <rFont val="Arial"/>
        <family val="2"/>
        <charset val="238"/>
      </rPr>
      <t>/m</t>
    </r>
    <r>
      <rPr>
        <vertAlign val="superscript"/>
        <sz val="10"/>
        <rFont val="Arial"/>
        <family val="2"/>
        <charset val="238"/>
      </rPr>
      <t>1</t>
    </r>
    <r>
      <rPr>
        <sz val="10"/>
        <rFont val="Arial"/>
        <family val="2"/>
        <charset val="238"/>
      </rPr>
      <t>:  (SN-8)</t>
    </r>
  </si>
  <si>
    <r>
      <t>Cev Ø 315 mm, poraba betona 0,44 m</t>
    </r>
    <r>
      <rPr>
        <vertAlign val="superscript"/>
        <sz val="10"/>
        <rFont val="Arial"/>
        <family val="2"/>
        <charset val="238"/>
      </rPr>
      <t>3</t>
    </r>
    <r>
      <rPr>
        <sz val="10"/>
        <rFont val="Arial"/>
        <family val="2"/>
        <charset val="238"/>
      </rPr>
      <t>/m</t>
    </r>
    <r>
      <rPr>
        <vertAlign val="superscript"/>
        <sz val="10"/>
        <rFont val="Arial"/>
        <family val="2"/>
        <charset val="238"/>
      </rPr>
      <t>1</t>
    </r>
    <r>
      <rPr>
        <sz val="10"/>
        <rFont val="Arial"/>
        <family val="2"/>
        <charset val="238"/>
      </rPr>
      <t>:  (SN-8)</t>
    </r>
  </si>
  <si>
    <t>Nabava, dobava in polaganje horizontalnih kanalizacijskih UK - PVC SN-8 cevi, po standardu EN-1401-1 (poljubnega proizvajalca) z vsemi vtičnimi objemkami, U-tesnili, koleni in odcepi, ki niso posebej navedeni v tem popisu ter polnim obbetoniranjem z betonom C16/20, s polaganjem v projektiranem padcu.</t>
  </si>
  <si>
    <t>Dobava in vgrajevanje kvalitetnega kamnitega drobljenca KD 0-32 mm, skladno s TSC 06.200  z vgrajevanjem  v slojih po 20cm do skupne debeline do 60cm s komprimiranjem do nosilnosti Ev2= 80 MPa, vključno planiranjem in komprimiranjem. V ceni upoštevati stroške meritve nosilnosti skomprimiranih tal izvedenih s strani pooblaščenega in zato usposobljenega podjetja. Število meritev se določi na mestu samem po navodilih nadzornega organa.</t>
  </si>
  <si>
    <t>Izdelava geodetskega posnetka meteorne kanalizacije , vključno s posnetkom višin in predaja naročniku v odprti digitalni obliki.</t>
  </si>
  <si>
    <t>Urejanje planuma posteljice dna izkopa ter planiranje s točnostjo do +/-1 cm po projektiranem naklonu.</t>
  </si>
  <si>
    <t xml:space="preserve">Dobava in montaža R.J.iz PE cevi, krožnega prereza 40 cm, globine 1 m, z zaključno AB ploščo, izravnalnim obročom in INOX protismradnim pokrovom s tesnilnim robom dim 50×50 cm z dnom za vgradnjo finalne obloge na pokrov. Vključno z izkopom, zasipom, podložnim betonom C 16/20, izdelavo vtokov in iztoka,  ter obdelavo jaška, vsemi deli/predelavami in materialom za priklop na obstoječo cev, tesnilom. Vse komplet z delom in materialom.                                                                                                                                                                             
</t>
  </si>
  <si>
    <r>
      <t>Cev Ø 110 mm, poraba betona 0,12 m</t>
    </r>
    <r>
      <rPr>
        <vertAlign val="superscript"/>
        <sz val="10"/>
        <rFont val="Arial"/>
        <family val="2"/>
        <charset val="238"/>
      </rPr>
      <t>3</t>
    </r>
    <r>
      <rPr>
        <sz val="10"/>
        <rFont val="Arial"/>
        <family val="2"/>
        <charset val="238"/>
      </rPr>
      <t>/m</t>
    </r>
    <r>
      <rPr>
        <vertAlign val="superscript"/>
        <sz val="10"/>
        <rFont val="Arial"/>
        <family val="2"/>
        <charset val="238"/>
      </rPr>
      <t>1</t>
    </r>
    <r>
      <rPr>
        <sz val="10"/>
        <rFont val="Arial"/>
        <family val="2"/>
        <charset val="238"/>
      </rPr>
      <t>:  (SN-4)</t>
    </r>
  </si>
  <si>
    <t>Stroški nadzora upravljalca fekalne kanalizacije.</t>
  </si>
  <si>
    <t>Kombiniran izkop jarkov v zemljini III.-IV. ktg, globine do 1,5 in širine do 1m, z nakladanjem na kamion in odvozom na stalno deponijo H=10 km, vključno s stroški deponije.</t>
  </si>
  <si>
    <t>Dobava in polaganje PVC opozorilnega traku POZOR VODOVOD z alu trakom za lažjo detekcijo.</t>
  </si>
  <si>
    <t>Izdelava geodetskega posnetka fekalne kanalizacije , vključno s posnetkom višin in predaja naročniku v odprti digitalni obliki.</t>
  </si>
  <si>
    <t>Izdelava geodetskega posnetka vodovoda, vključno s posnetkom višin, fazonskih kosov, odcepov, ventilov,…, in predaja naročniku v odprti digitalni obliki.</t>
  </si>
  <si>
    <t>Dobava in polaganje cevi iz Stigmaflex cevi fi 40 in valjanca FeZn 25/4; vključno z vsemi potrebnimi deli.</t>
  </si>
  <si>
    <t>Dobava in vgrajevanje kamnitega drobljenca KD 0-8 za izdelavo posteljice in obsip položenih vodovodnih cevi, vključno z vsemi potrebnimi deli.</t>
  </si>
  <si>
    <t>€</t>
  </si>
  <si>
    <t>Izdelava elastičnega stika med knauf steno in betonom oz. različnimi materiali  z belim akrilnim kitom.</t>
  </si>
  <si>
    <t>Obdelava ravnih zidarsko že obdelanih in ometanih površin sten, izdelava prednamaza z emulzijo, groba izravnava (1x) in fino glajenje (2x. Q3) ter dvakratni oplesk z disperzno barvo v tonu po izboru projektanta.</t>
  </si>
  <si>
    <t>Dodatek za pleskanje obdelanih sten z disperzijsko barvo primerno za močno obremenjene zidne površine  (namesto opleska z disperzno barvo, kot je navedeno v zgornjih postavkah), čiščenje z vodo in detergenti in odporno na mokro drgnjenje po DIN 53778, predhodno razmaščevanje in čiščenje, 1x osnovni premaz razredčen 1:2 in 1x nanos končne barve ter 1x brezbarvni zaključni premaz domflok (akrilna kopolimerna disperzija s posebnimi dodatki);  kot npr. Heliomix/Spektra/Latex v polsijaj izvedbi in Spektra Domflok), barva po RAL.</t>
  </si>
  <si>
    <t xml:space="preserve">Obdelava ravnih zidarsko že obdelanih in ometanih površin stropov izdelava prednamaza z emulzijo, groba izravnava (2x) in fino glajenje (2x. Q3) ter dvakratni oplesk z poldisperzno belo barvo. </t>
  </si>
  <si>
    <t>Strojno brušenje AB sten in stropov na stikih opažev in priprava za slikopleskarsko obdelavo.</t>
  </si>
  <si>
    <t>Predhodna priprava podlage cementnega estriha z brezprašnim brušenjem, premazom z grundirnim predpremazom in izvedbo izravnave estriha s talno polimer cementno izravnalno maso v debelini do 5 mm ter ponovnim brušenjem pred vleko lepila. Velja za vse postavke.</t>
  </si>
  <si>
    <t>Dobava in montaža inštalacijske obloge z mavčnimi ploščami (wc, obloge jaškov), enostranska dvoslojna obloga;
- dvojna-podkonstrukcija iz pocinkanih prostostoječih stenskih C-profilo, vmes mineralna volna debeline 100mm (npr. KI DP 3, deb. 10 cm), 
- GKB + GKBI (2x 1,25 cm), vključno z bandažiranjem in kitanjem stikov in glav vijakov, v kvaliteti K2.</t>
  </si>
  <si>
    <t>Dobava in montaža inštalacijske obloge z mavčnimi ploščami (obloge jaškov), enostranska dvoslojna obloga:
- dvojna-podkonstrukcija iz pocinkanih prostostoječih stenskih C-profilov 100mm, vmes steklena volna debeline 100mm (npr. KI DP3 deb. 10 cm), 
- GKB + GKBI (2x 1,25 cm), vključno z bandažiranjem in kitanjem stikov in glav vijakov, v kvaliteti K2.</t>
  </si>
  <si>
    <r>
      <t xml:space="preserve">Dobava in montaža inštalacijske obloge z </t>
    </r>
    <r>
      <rPr>
        <b/>
        <sz val="10"/>
        <rFont val="Arial"/>
        <family val="2"/>
        <charset val="238"/>
      </rPr>
      <t>ognjevarnimi</t>
    </r>
    <r>
      <rPr>
        <sz val="10"/>
        <rFont val="Arial"/>
        <family val="2"/>
        <charset val="238"/>
      </rPr>
      <t xml:space="preserve"> mavčnimi ploščami (obloge jaškov), enostranska dvoslojna obloga:
- dvojna-podkonstrukcija iz pocinkanih prostostoječih stenskih C-profilov 100mm, vmes izolacijski sloj iz mineralne volne debeline 100mm (npr. KI DP5, deb. 10cm, tališče 1000C), 
- dvoslojna obloga iz ognjevarnih mavčnih plošč GKF, 2x15mm. Razred požarne odpornosti EI60.
Vključno z bandažiranjem in kitanjem stikov in glav vijakov, v kvaliteti K2.</t>
    </r>
  </si>
  <si>
    <t xml:space="preserve">Dodatek za ojačitev špalet vratne odprtine z leseno letvijo dim. 6/4cm, višine 3m. </t>
  </si>
  <si>
    <t>Dobava in montaža mavčno kartonske stene tip W 112 z GKB, skupne debeline stene 12,5 cm, višine do 350cm, v sestavi:
- GKB + GKBI plošča, skupne debeline 25mm,
- kovinski profil 75mm + toplotna izolacija npr.
  K.I. DP-3, debeline 75mm,
- GKB + GKBI  plošča, skupne debeline 25mm,
vključno z bandažiranjem in kitanjem stikov in glav vijakov, v kvaliteti K2.</t>
  </si>
  <si>
    <t xml:space="preserve">Doplačilo za spremembo plošče iz GKB za poščo GKBI d=12,5 mm (na strani mokrih prostorov). Obračuna se vsaka stran posebej. </t>
  </si>
  <si>
    <t>Dobava in vgradnja lesene deske dim, 20/3cm, za ojačitve stene, za pritrjevanje opreme.</t>
  </si>
  <si>
    <t>- sanitarne stene in pregrade med pisoarji in ostalimi sanitarnimi elementi, komplet izdelava brez vrat</t>
  </si>
  <si>
    <t>- Teleskopske noge, svetla višina 15 cm</t>
  </si>
  <si>
    <t>Dobava in montaža konzolnega lovilnega odra višine 1,20m, na robovih strešne konstrukcije izdelanega skladno z zakonom o varnosti in zdravju pri delu pri višinskih delih, obračun po tekočem metru.</t>
  </si>
  <si>
    <r>
      <t>Dobava in polaganje OSB plošče 15mm na pero utor, stiki zalepljeni,  vključno z vsem montažnim in pritrdilnim materialom.</t>
    </r>
    <r>
      <rPr>
        <b/>
        <sz val="10"/>
        <rFont val="Arial"/>
        <family val="2"/>
        <charset val="238"/>
      </rPr>
      <t xml:space="preserve"> </t>
    </r>
    <r>
      <rPr>
        <sz val="10"/>
        <rFont val="Arial"/>
        <family val="2"/>
        <charset val="238"/>
      </rPr>
      <t>Podana dejanska površina strehe (inštalacijska ravnina).</t>
    </r>
  </si>
  <si>
    <t xml:space="preserve">Izdelava, dobava in montaža letve dimezije 8/5 cm na 90 cm, iz smrekovega lesa C24, impregnirano proti gnilobi in insektom (kot npr. Jubin Impregnacija), za pokrivanje s strešno kritino iz trapezne profilirane pločevine, vključno z vsemi prevoz, prenosi, veznim in pritrdilnim materialom.  Podana dejanska površina strehe.
            </t>
  </si>
  <si>
    <t xml:space="preserve">Izdelava, dobava in montaža kontra letev dimezije 8/5 cm,  iz smrekovega lesa C24, na špirovce v rastru 92 cm, les impregniran proti gnilobi in insektom (kot npr. Jubin Impregnacija), vključno z vsemi prevoz, prenosi, veznim in pritrdilnim materialom. Podana dejanska površina.
            </t>
  </si>
  <si>
    <t xml:space="preserve">Izdelava, dobava in montaža kontra letev dimezije 8/5 cm,  iz smrekovega lesa C24, na špirovce, na predelu stranskega napušča, kjer so letve zgoščene, na razdalji 33 cm, les impregniran proti gnilobi in insektom (kot npr. Jubin Impregnacija), vključno z vsemi prevoz, prenosi, veznim in pritrdilnim materialom. Podana dejanska površina.
            </t>
  </si>
  <si>
    <t xml:space="preserve">Izdelava, dobava in montaža slemenske letve dimezije 6/18 cm,  iz smrekovega lesa C24, impregnirano proti gnilobi in insektom (kot npr. Jubin Impregnacija), za podkonstrukcijo v slemenu, s strešno kritino iz trapezne profilirane pločevine, vključno z vsemi prevoz, prenosi, veznim in pritrdilnim materialom.
            </t>
  </si>
  <si>
    <t xml:space="preserve">Dodatek za izdelavo podkonstrukcije skritega žleba (v sestavi: lesena podkonstrukcija, vlagoodporen OSB plošča 15 mm, sekundarna kritina, prezračvelani sloj vlagoodporne plošče OSB deb. 22 mm), vključno z vsem potrebnim materialon, pritrdilnim materialom in delom. Skladno z detajlom D13.
            </t>
  </si>
  <si>
    <t xml:space="preserve">Dodatek za izdelavo podkonstrukcije čelnega zaključka stene frčade (v sestavi: lesena podkonstrukcija, vlagoodporne plošče OSB debeline  22 mm),  vključno z vsem potrebnim materialon, pritrdilnim materialom in delom. Skladno z detajlom D14.
            </t>
  </si>
  <si>
    <t>STREŠNA OKNA</t>
  </si>
  <si>
    <t xml:space="preserve">Izdelava, dobava in montaža linijskih snegolovov, iz pocinkane pločevine debeline 0,6mm, barvane po RAL karti v barvi strešne kritine, montirano na grebena trapezne strešne kritine, vključno s pritrdilnim materialom in tesnenjem. </t>
  </si>
  <si>
    <t>Dobava in pokrivanje dvokapne strehe s strešno kritino iz trapezne profilirane pocinkane in barvane pločevine deb. 0,6mm, s toplotno izolacijo iz poliuretanske trde pene z zaprto celično strukturo deb. 25mm in spodnjo pločevino deb 0,6mm, odziv na ogenj B-s1,d0 po DIN EN 13501-1kot npr. Kingspan KS 1000, RW-Isophenic FIREsafe IPN, tip IPN core 25mm, pritrjevanje s tipskimi vijačnim materialom z dodatnimi prtirdilnimi jahači, z vsem prevozi, prenosi in ostalimi stroški vgradnje. S1</t>
  </si>
  <si>
    <t xml:space="preserve">Dobava in izdelava strešne kritine frčad iz pocinkane pločevine deb. 0,6mm, trakovi širine ≤ 600 mm, dvojni pokončni zagibi h ≥ 30 mm, dodatno zatesnjenimi s tesnilnim trakovi, stikovanje pločevine se izvedbe s kleparskimi zavihki (pigi) na rastru po izboru projektanta, vključno z vsem montažnim in pritrdilnim materialom. Podana dejanska površina frčade, sestava S2 in S3. </t>
  </si>
  <si>
    <t>Izdelava, dobava in montaža linijskih snegolovov, dvojni drog: tipski snegolov z alu držali, obdelano po detajlu proizvajalca in prilagojeno izbranemu tipu kritine. montirano na alu držala, skupaj s podložniomi tesnenji in povezavami do fiksnih podlog pritrjevanja:  pocinkana prašno barvana pločevina, nosilci za linijske snegolove so galvansko zaščiteni (katoforeza) in prašno barvani  v tonu po izbiri. Na pigani pločevinasti strehi.</t>
  </si>
  <si>
    <t>- razvite širine 15 cm</t>
  </si>
  <si>
    <t>Dobava in montaža Alu mrežice RŠ 10cm, za zaščito pred insekti in ptiči, z vsem montažnim in pritrdilnim materialom.</t>
  </si>
  <si>
    <t>- razvite širine 20 cm</t>
  </si>
  <si>
    <t>- razvite širine 25 cm</t>
  </si>
  <si>
    <t>- razvite širine 30 cm</t>
  </si>
  <si>
    <t>- razvite širine 35 cm</t>
  </si>
  <si>
    <t>- razvite širine 45 cm</t>
  </si>
  <si>
    <t>- razvite širine 50 cm</t>
  </si>
  <si>
    <t>- razvite širine 60 cm</t>
  </si>
  <si>
    <t>- razvite širine 70 cm</t>
  </si>
  <si>
    <t>- razvite širine 80 cm</t>
  </si>
  <si>
    <t>Dobava in montaža žlebu iz pocinkane in barvane pločevine r.š.33cm, deb.0,6mm; vključno z vsemi fazonskimi kosi (odtočni nastavek), montažnim in pritrdilnim materialom in nosilnimi kljukami.</t>
  </si>
  <si>
    <t>Dobava in montaža okroglih odtočnih cevi fi 125mm, izdelanih iz pocinkane barvane pločevine, debeline 0,60 mm, vključno s konzolami za pritrditev iz RF pločevine.</t>
  </si>
  <si>
    <t>Dobava in montaža okroglih kolen za cevi fi 125mm, izdelanih iz pocinkane in barvane pločevine, debeline 0,60 mm, vključno s pritrdilnim materialom in vsemi transporti.</t>
  </si>
  <si>
    <t>Dobava in montaža žlebnega zbirnega kotlička  za odtočne cevi Ø 125 mm, izdelanih iz pocinkane in barvane pločevine, vključno z vsemi potrebnim delom.</t>
  </si>
  <si>
    <t>Dobava in montaža okroglih odtočnih cevi fi 100mm (odtočna cev za skriti žleb), izdelanih iz pocinaken in  barvane pločevine, debeline 0,60 mm, vključno s konzolami za pritrditev iz RF pločevine.</t>
  </si>
  <si>
    <t>Dobava in montaža žlebnega zbirnega kotlička  za odtočne cevi Ø 100 mm, izdelanih iz pocinkane in barvane pločevine, vključno z vsemi potrebnim delom.</t>
  </si>
  <si>
    <t>Dobava in montaža okroglih kolen za cevi fi 100mm, izdelanih iz pocinkane in barvane pločevine, debeline 0,60 mm, vključno s pritrdilnim materialom in vsemi transporti.</t>
  </si>
  <si>
    <t>Dobava in montaža LTŽ odtočnih cevi fi 125mm, vključno z vsem montažnim, pritrdilnim materialom in fazonskimi kosi (koleno na iztoku).</t>
  </si>
  <si>
    <t>Dobava in montaža skritega žlebu na robu strehe frčade iz pocinkane in barvane pločevine r.š.40cm, deb.0,6mm; vključno z vsemi fazonskimi kosi (odtočni nastavek), montažnim in pritrdilnim materialom in nosilnimi kljukami. Skladno z detajlom D13.</t>
  </si>
  <si>
    <t xml:space="preserve">Izdelava, dobava in montaža raznih kleparskih zaključkov, žlot, kap, pokrivnih mask,…, iz pocinkane pločevine deb. 0,6mm, barvane po RAL karti, vključno z vsemi pritrdilnim materialom in tesnenjem. </t>
  </si>
  <si>
    <t>- razvite širine 40 cm</t>
  </si>
  <si>
    <t>Dobava in montaža obrobe na notranji strani, do okenskega okvirja, iz alu barvane pločevine r.š. 33cm, deb. 1,5 mm, z vsem montažnim in pritrdilnim materialom.  Skladno z detajlom D14.</t>
  </si>
  <si>
    <t>TOPLOTNE IZOLACIJE</t>
  </si>
  <si>
    <t xml:space="preserve">Dobava in izdelava vodoodporne toplotne izolacije (dolgotrajna difuzijska vodovpojnost WD(V) max 3 vol%) obodne stene in temeljev v stiku z zemljo v sestavi: lepilo na bitumensko hidroizolacijo (poliuretansko lepilo ali bitumensko hladno lepilo), ekstrudirani polistiren s preklopom, v dveh slojih, 2 x 12 cm; kot npr. URSA XPS N-III-L. </t>
  </si>
  <si>
    <t>Nabava, dobava in vgrajevanje tesnilnega dilatacijskega traku v delovni stik pasovnega temelja, temeljne plošče in armirano betonske obodne stene; položen po horizontalnih ali vertikalnih delovnih stikih s predpisanimi preklopi po navodilih izbranega proizvajalca. Pločevinasti nerjaveči trak, širine 150 mm, obdelan z obojestranskim nanosom visoko vodotesnilne lepilne bitumenske mase z ustrezno snemljivo zaščitno folijo. Proizvod poljubnega proizvajalca, kot npr: Stratho bituflex 150 ali enakovredno.</t>
  </si>
  <si>
    <t>Dobava in izdelava vodoodporne toplotne izolacije (dolgotrajna difuzijska vodovpojnost WD(V) max 3 vol%) pod temeljno ploščo v stiku z zemljo v sestavi: ekstrudirani polistiren 400kPa s preklopom debeline 10 cm, kot npr. Fibran XPS 400-L. Podana površina tlorisa. Sestava T10 (tlak na terasi).</t>
  </si>
  <si>
    <t xml:space="preserve">Dobava in križno polaganje vodoodporne toplotne izolacije na pero in utor, iz ekstrudiranega polistirena XPS, skupne debeline 12 + 12 = 24 cm, tlačna trdnost min. 400 kPa/m2, (dolgotrajna difuzijska vodovpojnost WD(V) max 3 vol%) obodne stene in temeljev v stiku z zemljo v sestavi: lepilo na bitumensko hidroizolacijo (poliuretansko lepilo ali bitumensko hladno lepilo), ekstrudirani polistiren s preklopom, v dveh slojih, prvi sloj se polaga na kamnito nasutje, drugi sloj pa na HI (zajeta v ločeni postavki), kot npr.npr. Ursa XPS N-V </t>
  </si>
  <si>
    <t>Dobava in izdelava toplotne izolacije iz ekspandiranega polistirena tlačne trdnosti 100kPa, sestavljenih tlakov debeline 4m, kot npr. Fragmat EPS 100.</t>
  </si>
  <si>
    <t>Dobava in izdelava toplotne izolacije iz ekspandiranega polistirena tlačne trdnosti 100kPa, sestavljenih tlakov debeline 5cm, kot npr. Fragmat EPS 100.</t>
  </si>
  <si>
    <t>Dodatek za povečanje debeline toplotne izolacije za 1 cm, ekspandirani polistiren tlačne trdnosti 100kPa, kot npr. Fragmat EPS 100.</t>
  </si>
  <si>
    <t>Dobava in polaganje PVC folije deb. 0,25mm predhodno položeno toplotno izolacijo pred izvedbo cementnega estriha, T2.1.</t>
  </si>
  <si>
    <t>Razna manjša nepredvidena in režijska dela, ki se pojavijo v času gradnje in se obračunajo po dejanskih stroških: po dejansko porabljenem času delavcev in mehanizacije ter materialu po cenah iz pogodbenega cenika na podlagi potrjenih količin s strani nadzorne službe iz gradbenega dnevnika. Ocena: 5,00 % vrednosti zidarskih del.</t>
  </si>
  <si>
    <t>%</t>
  </si>
  <si>
    <t>- utorov velikosti 10/10 cm</t>
  </si>
  <si>
    <t>- utorov velikosti 15/10 cm</t>
  </si>
  <si>
    <t>- utorov velikosti 20/10 cm</t>
  </si>
  <si>
    <t>Zametavanje raznih utorov od inštalacij z apneno cementno malto, vključno s pripravom podlage, cementnim obrizgom in zaribavanjem:</t>
  </si>
  <si>
    <t>MIKROARMIRANI CEMENTNI ESTRIH</t>
  </si>
  <si>
    <t xml:space="preserve">Izdelava mikroarmiranega cementnega estriha C20/25; X0; Dmax4; S1; z dodatkom za plastifikatorja talno gretje npr. TKK Cementol SMB, ob strani dilatiran s izolativnim trakom debeline 0,5 cm, z delovnimi dilatacijami po potrebi na razlikah v nivojih tlaka, v vrsti tlaka in pragovih po potrebi in v skladu z garancijo izvajalca. Estrih - strojno niveliran, izravnava s pomočjo laserskega merilca,  armiran z steklenimi ali polipropilenskimi mikrovlakni poljubnega proizvajalca kot na primer  (JV 12 z vsebino minimalno 20,00 kg/m3)- ob stenah: samolepilni robni trak iz ekspandiranega polietilena EPE, z dodatnim trakom iz PE (preprečuje zatekanje estriha med robni trak in sistemsko ploščo), debelina traku 8mm. - glej sestave tlakov: </t>
  </si>
  <si>
    <t>- mikroarmirani cementni estrih debeline 5 cm</t>
  </si>
  <si>
    <t>- mikroarmirani cementni estrih debeline 7 cm</t>
  </si>
  <si>
    <t>- mikroarmirani cementni estrih debeline 4 cm</t>
  </si>
  <si>
    <t>- mikroarmirani cementni estrih debeline 6 cm</t>
  </si>
  <si>
    <t xml:space="preserve">Izdelava navidezne "šivane" dilatacije med posameznimi polji estriha debeline 5,00 do 12,00 cm, tesnenje dilatacije po sistemu izbranega proizvajalca kot npr.: Sika ali enakovredno, strojno rezanje fuge v času do 1 dneva po betoniranju estriha, v globino do polovice, oziroma v prilagojeni globini do 1 cm nad temenom toplotne izolacije ter tesnenje po končanih delih skupaj z vsemi zaključnimi deli in čiščenjem estriha. Opomba: dilatacije morajo biti določene v projektu estriha, katerega izdela izvajalec in potrjene s strani nadzorne službe pred izvedbo keramičarskih del. </t>
  </si>
  <si>
    <t xml:space="preserve">Odstranjevanje odkopanih dotrajanih obstoječih horizontalnih in vertikalnih cevi  ter razvodov obstoječe instalacije; odstranjevanje z razrezom na kose primerne za transport in odvozom na trajno deponijo. </t>
  </si>
  <si>
    <t>Strojni rušenje obstoječe meteorne in fekalne kanalizacije skupaj z revizijskimi jaški, vključno z ločevanjem odpadkov, nakladanjem in odvozom na stalno deponijo do 10 km s stroški deponiranja.</t>
  </si>
  <si>
    <t>Razna manjša nepredvidena rušitvena dela, ki se pojavijo v času gradnje in se obračunajo po dejanskih stroških: po dejansko porabljenem času delavcev in gradbene mehanizacije po predhodno potrjenem pogodbenem ceniku. Ocena 3,50 % vrednosti rušitvenih del:</t>
  </si>
  <si>
    <t>DRENAŽNI BETON: pod tlakovanimi površinami deb. 20 cm (mikroarmiran s polipropilenskimi vlakni): Izvede se betonska mešanica v sestavi - predpisan beton: 10 % pesek 0-2 mm, 10% drobljenec 4-8 mm, 80 %  drobljenec 8-16mm,  z cca 200 kg/m3 cementa. (sestavo drenažnega betona pred izdelavo potrdi geomehanik in statik). Zrna morajo biti v celoti oblita s cementnim mlekom tako, da prihaja do zlepljenja med posameznimi zrni. Vodocementni faktor znaša 0,35-0,37. Izvede se kot mikroarmiran beton z dodatkom PP vlaken. Drenažni beton je vgrajen v deb. 15 cm in izravnan za polaganje finalnega kamnitega tlaka, ki se izvede skupaj z drenažno malto.</t>
  </si>
  <si>
    <r>
      <t>m</t>
    </r>
    <r>
      <rPr>
        <vertAlign val="superscript"/>
        <sz val="10"/>
        <rFont val="Arial"/>
        <family val="2"/>
        <charset val="238"/>
      </rPr>
      <t>3</t>
    </r>
  </si>
  <si>
    <t xml:space="preserve">Dobava in montaža rolo komarnika v Alu vidni omarici, vgrajeni na zunanjo stran okvirja okna alu ekstrudirana vodila s tesnili na tipskih nastavljivih PVC distančnikih, zgoraj omarice rolet izdelane iz alumijaste pločevine debeline min. 1,5mm oz. (debelino prilagajati glede na širino okna) za podometno montažo nad okno na preklado in ustrezne r. š. glede na višino okna, za odpiranje ročno; z vsem montažnim in pritrdilnim materialom. </t>
  </si>
  <si>
    <t>Smiselno delitev komarnika po shemah oken lahko predlaga ponudnik sam.</t>
  </si>
  <si>
    <t>Razna manjša nepredvidena in režijska dela, ki se pojavijo v času gradnje in se obračunajo po dejanskih stroških: po dejansko porabljenem času delavcev in mehanizacije ter materialu po cenah iz pogodbenega cenika na podlagi potrjenih količin s strani nadzorne službe iz gradbenega dnevnika. Ocena: 5,00 % vrednosti zunanje ureditve.</t>
  </si>
  <si>
    <t>KANALIZACIJSKA DELA SKUPAJ:</t>
  </si>
  <si>
    <t>Postavitev začasnih lesenih prehodov preko izkopanega jarka iz plohov in ograjo iz desk, za prehod</t>
  </si>
  <si>
    <t>Izvedba križanj z ostalimi vodi gospodarske javne infrastrukture z zaščito vseh obstoječih instalacij pred mehanskimi poškodbami z ovitjem v stekleno volno v rolah ali zaščito z zaščitnimi cevmi in obetoniranjem, varovanjem gradbebe jame pred vsipom in dodatnim utrjevanjem zasipnega materiala na mestu križanj.</t>
  </si>
  <si>
    <t>Izvedba tesnostnega preizkusa kanalizacije v skladu z veljavno zakonodajo: Preiskus tesnosti se opravi po standardu PSIST-EN 1610   s strani pooblaščene organizacije, o čemer je potrebno izdelati ustrezno pisno poročilo (brez drenaže).</t>
  </si>
  <si>
    <t>Dobava in vgradnja betona C16/20 za obbetoniranje talne infrastrukture za izpostavljenih mestih, križanjih in ostalih mestih po zahtevi strokovnega nadzora ali upravitelja.</t>
  </si>
  <si>
    <t>Razna manjša nepredvidena in režijska slikopleskarska dela, ki se pojavijo v času gradnje in se obračunajo po dejansko porabljenem času in materialu. (zaščite vogalov, vtičnic, doz, razne začasne demontaže, popravila opleskov po finalni montaži opreme, ipd....) Ocena 5,0 % vrednosti del.</t>
  </si>
  <si>
    <t>Obdelava ravnih vidnih AB sten in stropov z disperzno zunanjo pralno barvo v tonu po izboru projektanta kot npr. JUB Acryl color, vključno s pripravo podlage čiščenje in prednamaz z emulzijo npr. JUB acrylno emulzijo, upoštevati  2x oplesk z disperzno barvo v tonu po izboru projektanta.</t>
  </si>
  <si>
    <t>Dobava in vgradnja RF pokrovov s smradno zaporo, za notranje inštalacijske in kanalizacijske jaške, vključno z vgradnjo, fino višinsko nivelacijo in obbetoniranje z betonom C16/20, ter vsemi potrebnimi transporti in materiali (vključno z izdelavo dna pokrova).</t>
  </si>
  <si>
    <t xml:space="preserve">- RF pokrov dim. 40/40/6 cm </t>
  </si>
  <si>
    <t xml:space="preserve">- RF pokrov dim. 60/60/6 cm </t>
  </si>
  <si>
    <t>Dobava in montaža ograje na notranjem stopnišču iz stekla 2x10mm lepljeno in satinirano, vpeto v konstrukcijo AB stopnic (upoštevati v ceni) preko tipskih INOX točkovnih sider ali linijskega vpenjanja, zgoraj je na steklo nasajen ročaj (dim 6x4cm) zaokrožene oblike in na višini 55 cm je še dodaten ročaj dim 4x4cm zaokrožene oblike, ki se točkovno obeša na steklo preko RF satiniranih konzol, oba ročaja sta iz bukevega lesa,  brušena obdelane s kvalitetnimi večslojnimi pokrivnimi premazi, pokrivni lak mora ustrezati: okolju prijazen, ne porumeni, redčenje z vodo, ne povzroča neprijetnega vonja. Ročaja potekata neprekinjeno, zato je potrebno na lomih predvideti izdelavo krivin polkrožne oblike (upoštevati v ceni).</t>
  </si>
  <si>
    <t>`-dimenzije 110x155cm, okno O1</t>
  </si>
  <si>
    <t>`-dimenzije 110x285cm, vrata O2</t>
  </si>
  <si>
    <t>`-dimenzije 225x235cm, okno O4</t>
  </si>
  <si>
    <t>`-dimenzije 2x250x195cm, okno O10</t>
  </si>
  <si>
    <r>
      <t xml:space="preserve">Dobava in vgrajevanje kamnitega drobljenca granulacije KD 0-4 mm, v debelini 3-5 cm, vključno s finim planiranjem in utrjevanjem  za potrebe finega planiranja s točnostjo </t>
    </r>
    <r>
      <rPr>
        <u/>
        <sz val="10"/>
        <rFont val="Arial"/>
        <family val="2"/>
        <charset val="238"/>
      </rPr>
      <t>+</t>
    </r>
    <r>
      <rPr>
        <sz val="10"/>
        <rFont val="Arial"/>
        <family val="2"/>
        <charset val="238"/>
      </rPr>
      <t>1cm, za tamponsko blazino pod temeljno ploščo. Fino planiranje, izravnava in valjanje tamponske blazine pred polaganjem toplotne izolacije pod temeljno ploščo, s točnostjo ± 1 cm vključno z utrjevanjem do nosilnosti Ev2=80MPa.</t>
    </r>
  </si>
  <si>
    <r>
      <t>Dobava in polaganje vlagoodporne OSB plošče 18mm na pero utor, vključno z vsem montažnim in pritrdilnim materialom.</t>
    </r>
    <r>
      <rPr>
        <b/>
        <sz val="10"/>
        <rFont val="Arial"/>
        <family val="2"/>
        <charset val="238"/>
      </rPr>
      <t xml:space="preserve"> </t>
    </r>
    <r>
      <rPr>
        <sz val="10"/>
        <rFont val="Arial"/>
        <family val="2"/>
        <charset val="238"/>
      </rPr>
      <t>Podana dejanska površina strehe (pod sekundarno kritino).</t>
    </r>
  </si>
  <si>
    <r>
      <t>Dobava in izdelava fasade iz marmornega akrilnega vodoodbojnega ometa 2mm, grundirni premaz, kompletno s predhodnim  lepljenjem vodonevpojne toplotne izolacije za podzidek oz. cokel debeline 24cm</t>
    </r>
    <r>
      <rPr>
        <b/>
        <sz val="10"/>
        <rFont val="Arial"/>
        <family val="2"/>
        <charset val="238"/>
      </rPr>
      <t xml:space="preserve"> </t>
    </r>
    <r>
      <rPr>
        <sz val="10"/>
        <rFont val="Arial"/>
        <family val="2"/>
        <charset val="238"/>
      </rPr>
      <t>z gladko površino in stopničasto oblikovanim robom za spajanje plošč na preklop kot npr. Ursa XPS N-III-PZ, poglobljeno sidranje s pritrdili iz plastičnega vložka in kovinskega trna s plastificirano glavo kot npr. PSK (poraba po navodilih proizvajalca oz min 6kos/m2) čez izolacijo je nanešen en sloj lepilne malte v katero je vtisnjena plastificirana steklena armirna mrežica, preko te pa je izveden izravnalni sloj lepilne malte, ki popolnoma prekrije armirno mrežico kot npr. Rofix Unistar Light in zaključni sloj marmornega akrilnega vodoodbojnega ometa 2mm, v ceni upoštevati izdelavo priključka na teren s tesnilnim nabrekajočim trakom in tipskim zaključnim cokel odkapnim profilom dvignjenim cca. 2cm od terena in kitanjem stika s terenom s trajnoelastičnim poliuretanskim kitom, kompletno z vsemi ojačitvenimi profili robov oken, vogalov in vrat, tesnilnimi trakovi na stikih z okenskimi policami, odkapnimi profili (na vseh zgornjih okenskih špaletah obvezno odkapni profil) in PVC okenskimi profili. Pred pričetkom dostaviti detajl v potrditev nadzoru in projektantu! Sestava: Z1, Z2.</t>
    </r>
  </si>
  <si>
    <r>
      <t>Dobava in izdelava tankoslojne kontaktne fasade v sestavi: grundirni predpremaz, lepilo kot npr. Rofix Unistar Light, fasadne izolacijske plošče</t>
    </r>
    <r>
      <rPr>
        <b/>
        <sz val="10"/>
        <rFont val="Arial"/>
        <family val="2"/>
        <charset val="238"/>
      </rPr>
      <t xml:space="preserve">  </t>
    </r>
    <r>
      <rPr>
        <sz val="10"/>
        <rFont val="Arial"/>
        <family val="2"/>
        <charset val="238"/>
      </rPr>
      <t>debeline 24cm kot npr. Knauf insulation FKD-S Thermal λ≤0,035W/mK, poglobljeno sidranje s pritrdili iz plastičnega vložka in kovinskega trna s plastificirano glavo kot npr. PSK (poraba po navodilih proizvajalca oz min 6kos/m2); in polnilni čep za prekinitev toplotnih mostov, 2x lepilna malta s plastificirano stekleno armirno mrežico, kot npr. Rofix Unistar Light, predpremazom in paroprepustnim silikatno-silikonskim Si-Si zaključnim fasadnim slojem zrnavost 2,0 mm kot npr. Rofix Sisi®Putz Vital, kompletno z vsemi ojačitvenimi profili robov oken, vogalov in vrat, tesnilnimi trakovi na stikih z okenskimi policami, odkapnimi profili (na vseh zgornjih okenskih špaletah obvezno odkapni profil) in PVC okenskimi profili. Sestava: Z3, Z4.</t>
    </r>
  </si>
  <si>
    <r>
      <t>Dobava in izdelava tankoslojne kontaktne fasade v sestavi: grundirni predpremaz, lepilo kot npr. Rofix Unistar Light, fasadne izolacijske plošče</t>
    </r>
    <r>
      <rPr>
        <b/>
        <sz val="10"/>
        <rFont val="Arial"/>
        <family val="2"/>
        <charset val="238"/>
      </rPr>
      <t xml:space="preserve">  </t>
    </r>
    <r>
      <rPr>
        <sz val="10"/>
        <rFont val="Arial"/>
        <family val="2"/>
        <charset val="238"/>
      </rPr>
      <t>debeline 24cm kot npr. Knauf insulation FKD-S Thermal λ≤0,035W/mK, poglobljeno sidranje s pritrdili iz plastičnega vložka in kovinskega trna s plastificirano glavo kot npr. PSK (poraba po navodilih proizvajalca oz min 6kos/m2); in polnilni čep za prekinitev toplotnih mostov, 2x lepilna malta s plastificirano stekleno armirno mrežico, kot npr. Rofix Unistar Light, kompletno z vsemi ojačitvenimi profili robov in vogalov. Sestava: Z6.
(vključena površina stene Z6 in kolenčnega zidu iz notranje strani)</t>
    </r>
  </si>
  <si>
    <r>
      <t>Dobava in izdelava tankoslojne kontaktne fasade na lokaciji kaset zunanjih žaluzij v širini 25cm v sestavi: grundirni predpremaz, lepilo kot npr. Rofix Unistar Light, fasadne izolacijske plošče</t>
    </r>
    <r>
      <rPr>
        <b/>
        <sz val="10"/>
        <rFont val="Arial"/>
        <family val="2"/>
        <charset val="238"/>
      </rPr>
      <t xml:space="preserve">  </t>
    </r>
    <r>
      <rPr>
        <sz val="10"/>
        <rFont val="Arial"/>
        <family val="2"/>
        <charset val="238"/>
      </rPr>
      <t>debeline 4cm kot npr. Knauf insulation FKD λ≤0,039W/mK, 2x lepilna malta s plastificirano stekleno armirno mrežico, kot npr. Rofix Unistar Light, predpremazom in paroprepustnim silikatno-silikonskim Si-Si zaključnim fasadnim slojem zrnavost 2,0 mm kot npr. Rofix Sisi®Putz Vital, kompletno z vsemi ojačitvenimi profili robov oken, vogalov in vrat, tesnilnimi trakovi na stikih z okenskimi policami, odkapnimi profili (na vseh zgornjih okenskih špaletah obvezno odkapni profil) in PVC okenskimi profili. Sestava: kasete zunanjih žaluzij.</t>
    </r>
  </si>
  <si>
    <r>
      <t xml:space="preserve">Dobava in izdelava jeklene konstrukcije nadstreška sestavljene iz  IPE 140. Komplet z veznimi sredstvi, ležišči, dodatnimi podkonstrukcijskimi elementi, vključno z ozemljitvijo konstrukcije. Pritrjevanje preko sidrnih elementov za prekinitev toplotnega mostu na fasadi. Zajeto pod betonskimi deli.
Kvaliteta jekla: S235.
Konstrukcija je vroče cinkana in prašno barvana in mora zadoščati naslednjim kriterijem: razred okolja C3, trajanje zaščite nad 15 let, razred zaščite konstrukcije B in sicer 160ym (po standardu ISO 12944). Dim. 1,5x5,8m
</t>
    </r>
    <r>
      <rPr>
        <b/>
        <sz val="10"/>
        <rFont val="Arial"/>
        <family val="2"/>
        <charset val="238"/>
      </rPr>
      <t>Nadstrešek</t>
    </r>
  </si>
  <si>
    <r>
      <t xml:space="preserve">Dobava in izdelava jeklene konstrukcije frčad sestavljene iz  HEA 160. Komplet z veznimi sredstvi, ležišči, dodatnimi podkonstrukcijskimi elementi, vključno z ozemljitvijo konstrukcije. 
Kvaliteta jekla: S235.
Konstrukcija je 2x temeljno barvana.
</t>
    </r>
    <r>
      <rPr>
        <b/>
        <sz val="10"/>
        <rFont val="Arial"/>
        <family val="2"/>
        <charset val="238"/>
      </rPr>
      <t>Frčada</t>
    </r>
  </si>
  <si>
    <r>
      <t xml:space="preserve">Dobava in montaža stekla kot nadstrešek nad vhodom na V fasadi, </t>
    </r>
    <r>
      <rPr>
        <u/>
        <sz val="10"/>
        <rFont val="Arial"/>
        <family val="2"/>
        <charset val="238"/>
      </rPr>
      <t>jedkano</t>
    </r>
    <r>
      <rPr>
        <sz val="10"/>
        <rFont val="Arial"/>
        <family val="2"/>
        <charset val="238"/>
      </rPr>
      <t xml:space="preserve"> varnostno steklo kaljeno in lepljeno 2x5mm, na kovinsko konstrukcijo pritrjeno preko tipskih pritrdil, stiki medsebojno tesnjeni s tipskimi tesnili za steklene strehe, vsa pritrdila v Rf izvedbi, z vsem montažnim in pritrdilnim materialom. Nadstrešek dim. 1,30x5,40m. Konstrukcija nadstreška zajeta v post. </t>
    </r>
    <r>
      <rPr>
        <b/>
        <sz val="10"/>
        <rFont val="Arial"/>
        <family val="2"/>
        <charset val="238"/>
      </rPr>
      <t>Nadstrešek</t>
    </r>
    <r>
      <rPr>
        <sz val="10"/>
        <rFont val="Arial"/>
        <family val="2"/>
        <charset val="238"/>
      </rPr>
      <t>.</t>
    </r>
  </si>
  <si>
    <r>
      <t xml:space="preserve">Dobava in polaganje stenskih keramičnih ploščic dim. 20/20 cm, na visokofleksibilno cemetno lepilo na stene otroških sanitarij, vključno s fugiranjem z vodoodbojno in protiglivično fugirno maso  (DropEffect®). (npr. Mapei - KERACOLOR ali tehnično enakovredno). Vsi vogalni stiki zatesnjeni s sanitarnih silikonskim kitom. V ceni je potrebno zajeti dobavo in montažo robnih in vogalnih Al letev.
Stene sanitarij obložene s kombinacijo belih in barvnih ploščic (razmerje 1:1), raster polaganja določi projektant (ploščice npr. Marazzi, Sistem C – Citta) Vključno s predhodno pripravo podlage s premazom za boljši oprijem (cenovni razred keramike VPC do 18 €/m2 brez DDV-ja).
</t>
    </r>
    <r>
      <rPr>
        <b/>
        <sz val="10"/>
        <rFont val="Arial"/>
        <family val="2"/>
        <charset val="238"/>
      </rPr>
      <t>Stene - otroške sanitarije</t>
    </r>
  </si>
  <si>
    <r>
      <t xml:space="preserve">Dobava in polaganje talne NEDRSEČE R10 porcelan gress keramike dimenzij 30 x 30cm ali 33 x 33cm (npr. Marazzi, Sistem C - Quarz) na visokofleksibilno cementno lepilo za talno gretje, vključno s fugiranjem z vodoodbojno in protiglivično fugirno maso  (DropEffect®). (npr. Mapei - KERACOLOR ali tehnično enakovredno) in predhodno pripravo podlage s premazom za boljši oprijem (cenovni razred keramike VPC do 20 €/m2 brez DDV-ja).
</t>
    </r>
    <r>
      <rPr>
        <b/>
        <sz val="10"/>
        <rFont val="Arial"/>
        <family val="2"/>
        <charset val="238"/>
      </rPr>
      <t>Tla - otroške sanitarije</t>
    </r>
  </si>
  <si>
    <r>
      <t>Cev Ø 75 mm, poraba betona 0,08 m</t>
    </r>
    <r>
      <rPr>
        <vertAlign val="superscript"/>
        <sz val="10"/>
        <rFont val="Arial"/>
        <family val="2"/>
        <charset val="238"/>
      </rPr>
      <t>3</t>
    </r>
    <r>
      <rPr>
        <sz val="10"/>
        <rFont val="Arial"/>
        <family val="2"/>
        <charset val="238"/>
      </rPr>
      <t>/m</t>
    </r>
    <r>
      <rPr>
        <vertAlign val="superscript"/>
        <sz val="10"/>
        <rFont val="Arial"/>
        <family val="2"/>
        <charset val="238"/>
      </rPr>
      <t>1</t>
    </r>
    <r>
      <rPr>
        <sz val="10"/>
        <rFont val="Arial"/>
        <family val="2"/>
        <charset val="238"/>
      </rPr>
      <t>:  (SN-4)</t>
    </r>
  </si>
  <si>
    <t>ZAKLJUČNA GRADBENA DELA</t>
  </si>
  <si>
    <t>VSE SKUPAJ:</t>
  </si>
  <si>
    <t>+22% DDV</t>
  </si>
  <si>
    <t>Geodetska zakoličba osi in višine objekta vključno s prenosom osi na gradbene profile in dodatnim zavarovanjem le teh ter izdelavo in izročitev zapisnika o zakoličb gradbišču.</t>
  </si>
  <si>
    <t>Zapora prehodov v obstoječi objekt šole in vrtca, ter izdelava zaščite ostalih površin na in ob obstoječem objektu. Zaščita je izdelana iz v sestavi: deske, politlaka gramature 200 g/m2 in PVC folije, vključno s potrebno podkonstrukcijo in sidranjem v stene in strop. Zaščita mora biti izdelana na način za popolno preprečitev širjenja prahu na obstoječe prostore objekta, preprečevanje morebitnih poškodb padajočih predmetov iz višjih ležečih delov pri izvajanju rušitvenih del, raznih del na fasadi, itd... Podana dejanska površina.</t>
  </si>
  <si>
    <t>- mikroarmirani cementni estrih debeline 8 cm</t>
  </si>
  <si>
    <t xml:space="preserve">Dobava in izdelava zaokrožnice iz fine cementne malte dim. 5x5 cm, na stiku temeljne plošče in stene, za blažitev ostrega kota na območju prehoda hidroizolacije. </t>
  </si>
  <si>
    <t>Dobava in polaganje toplotne izolacije sestavljenih tlakov iz mineralnih plošč iz kamene volne debeline 6cm za tlake z obremenitvami do 5kPa, vključno z robnim trakom iz kamene volne debeline 1,2cm; kot npr. Knauf Insulation NaturBoard TPS; T1, T2, T2.1.</t>
  </si>
  <si>
    <t>Dobava in polaganje toplotne izolacije sestavljenih tlakov iz mineralnih plošč iz kamene volne debeline 5cm za tlake z obremenitvami do 5kPa, vključno z robnim trakom iz kamene volne debeline 1,2cm; kot npr. Knauf Insulation NaturBoard TPS; T2.1, T3, T5.</t>
  </si>
  <si>
    <t>Dobava in izdelava toplotne izolacije sestavljenih tlakov iz mineralnih plošč iz kamene volne debeline 4cm za tlake z obremenitvami do 5kPa, vključno z robnim trakom iz kamene volne debeline 1,2cm; kot npr. Knauf Insulation NaturBoard TPS; T7, T6, T4.</t>
  </si>
  <si>
    <t>Dodatek za povečanje debeline toplotne izolacije za 1cm, iz  kamene volne z obremenitvami do 5kPa, kot npr. Knauf Insulation NaturBoard TPS; T7, T6, T4.</t>
  </si>
  <si>
    <t>Dobava in izdelava dvokomponentna fleksibilna hidrizolacijskega premaza na cementni osnovi premaz  mokrih prostorov, nanos v  2 slojih z vstavljanjem alkalno odporne armirne mrežice med oba sloja kot npr. Kema Hidrostop Elastik, min. debelina premaza 3mm, vključno s pripravo, izravnavo in finim čiščenjem podlage, izvedba na naklonski estrih na terasi v pritličju, in sanitarijah T10 (tlak na terasi, itn).</t>
  </si>
  <si>
    <t>- zračnik fi 110mm,</t>
  </si>
  <si>
    <t>- zračnik fi 125mm,</t>
  </si>
  <si>
    <t>- zračnik fi 160mm,</t>
  </si>
  <si>
    <t>Dobava in montaža tipskega elementa za odzračnik, vključno z nastavkom in kapo ter fleksibilno priključno cev in tesnenjem preboja z ustreznim HI trakom.</t>
  </si>
  <si>
    <t xml:space="preserve">Dobava in izdelava poševne špalete ob strešnih oknih, izdelane iz mavčnokartonskih plošč, vključno s kovinsko podkonstrukcijo in vmesno toplotno izolacijo iz mineralne volne d= 200mm, enoslojna obloga iz mavčnih plošč GKBI d=15mm, bandažirano v kvaliteti K2. </t>
  </si>
  <si>
    <t>Izdelava, dobava in vgradnja notranjih zaščitnih stenskih RF vogalnikov, dimenzij 50x50mm, višine 200 cm, z zaoblenim  robom (R=5 mm), satinirane izvedbe, vključno z vsemi potrebnimi deli.</t>
  </si>
  <si>
    <t>Dobava in montaža kvadratnega žlebu 10x15cm iz alu barvane pločevine, deb.0,6mm; vključno z vsemi fazonskimi kosi (odtočni nastavek), montažnim in pritrdilnim materialom in nosilnimi kljukami.</t>
  </si>
  <si>
    <t>Dobava in izdelava dvokomponentna fleksibilna hidrizolacijskega premaza na cementni osnovi premaz  mokrih prostorov v  2 slojih kot npr. Mapei Mapelastik, min. debelina premaza 3mm, vključno s pripravo, izravnavo, pripravo in finim čiščenjem podlage.</t>
  </si>
  <si>
    <t>Dobava in oblaganje nizkostenske obrobe rezane in gres ploščic, višine 7-10cm, stik med talno keramiko in stensko obrobo zatesnjen s silikonskim kitom.</t>
  </si>
  <si>
    <t>Dobava in vgradnja PVC vogalnikov na vogale knauf in zidanih sten.</t>
  </si>
  <si>
    <t xml:space="preserve">Obdelava mavčno kartonskih (že bandažiranih in obdelanih z vogalniki) sten in stropov, izdelava prednamaza z emulzijo, fino glajenje (2x)  ter dvakratni oplesk s poldisperzno belo barvo. </t>
  </si>
  <si>
    <t>Dodatek za oplesk sten s poldisperzno barvo v tonu po izboru projektanta.</t>
  </si>
  <si>
    <t>Nabava, dobava in polaganje horizontalnih gladkih kanalizacijskih UK - PVC SN-8 cevi, po standardu EN-1401-1 (poljubnega proizvajalca) z vsemi vtičnimi objemkami, U-tesnili, koleni in odcepi, ki niso posebej navedeni v tem popisu ter polnim obbetoniranjem z betonom C16/20, s polaganjem v projektiranem padcu.</t>
  </si>
  <si>
    <t>št.</t>
  </si>
  <si>
    <t xml:space="preserve">Naziv </t>
  </si>
  <si>
    <t>EUR/enoto</t>
  </si>
  <si>
    <t>EUR</t>
  </si>
  <si>
    <t>Dobava in montaža vključno spojni, tesnilni, pritrdilni material, konzole, obešala, pripravljalno zaključni časi</t>
  </si>
  <si>
    <t>Kopalniški cevni radiator  z vgrajenim termostatskim ventilom VOGEL-NOOT, skupaj s konzolami, vijaki, PVC vložki, odzračevalnim ventilom in tesnilnim čepom vključno električni grelec 600W</t>
  </si>
  <si>
    <t>kot npr. tip. VN-K_1694</t>
  </si>
  <si>
    <t>Dvojni kotni termostatski ventil za dvocevni sistem tip. VHS za priklop Pex/Al/PEx cevi (kopalniški radiator, sredinski priklop), vključno fiting 2x</t>
  </si>
  <si>
    <t>Panelni radiator z vgrajenim termostatskim ventilom kot npr. tip. VKU, skupaj s konzolami, vijaki, PVC vložki, odzračevalnim ventilom in tesnilnim čepom; KORADO</t>
  </si>
  <si>
    <t>tip. VKU-20</t>
  </si>
  <si>
    <t>600/600</t>
  </si>
  <si>
    <t>tip. VKU-22</t>
  </si>
  <si>
    <t xml:space="preserve">Radiatorski termostatski  ventil za dvocevni sistem kot npr. tip. RA-N </t>
  </si>
  <si>
    <t>Radiatorski ventil na povratku za dvocevni sistem kot npr. tip. RLV</t>
  </si>
  <si>
    <t>Termostatska glava kot npr. tip. RA 2940</t>
  </si>
  <si>
    <t xml:space="preserve">Izvedba priklopa na obstoječo inštalacijo za potrebe novih radiatorjev dovod/povratek </t>
  </si>
  <si>
    <t>Cev iz nelegiranega ogljikovega jekla vzdolžno varjena po EN 10305 vključno fazonski kosi, press sistem spajanja. Kvaliteta materiala W.nr. 1.0034. Skupaj z MUPRO držali, pritrdilnim materialom.</t>
  </si>
  <si>
    <r>
      <rPr>
        <sz val="11"/>
        <rFont val="Symbol"/>
        <family val="1"/>
        <charset val="2"/>
      </rPr>
      <t>f</t>
    </r>
    <r>
      <rPr>
        <sz val="11"/>
        <rFont val="Arial"/>
        <family val="2"/>
        <charset val="238"/>
      </rPr>
      <t>22x1,5</t>
    </r>
  </si>
  <si>
    <r>
      <rPr>
        <sz val="11"/>
        <rFont val="Symbol"/>
        <family val="1"/>
        <charset val="2"/>
      </rPr>
      <t>f</t>
    </r>
    <r>
      <rPr>
        <sz val="11"/>
        <rFont val="Arial"/>
        <family val="2"/>
        <charset val="238"/>
      </rPr>
      <t>42x1,5</t>
    </r>
  </si>
  <si>
    <t xml:space="preserve">Toplotna izolacija cevi tip. Armaflex AF </t>
  </si>
  <si>
    <r>
      <t>f</t>
    </r>
    <r>
      <rPr>
        <sz val="11"/>
        <rFont val="Arial"/>
        <family val="2"/>
        <charset val="238"/>
      </rPr>
      <t xml:space="preserve"> 22 - d=12mm</t>
    </r>
  </si>
  <si>
    <r>
      <t>f</t>
    </r>
    <r>
      <rPr>
        <sz val="11"/>
        <rFont val="Arial"/>
        <family val="2"/>
        <charset val="238"/>
      </rPr>
      <t xml:space="preserve"> 42 - d=20,5mm</t>
    </r>
  </si>
  <si>
    <t>Centralni razdelilec DN65x1000 izdelan iz jeklenih cevni po DIN 2440, skupaj s konzolami, pritrdilnim materialom, AKZ zaščito
toplotno izoliran Armaflex AF 25mm ter mehansko zaščiten z Al pločevino; dovod in povratek
odcepi 6/4"-4x, 3/4"2x, 1/2"-5x</t>
  </si>
  <si>
    <t>Hidravlična kretnica DN80x500 izdelan iz jeklenih cevni po DIN 2440, skupaj s konzolami, pritrdilnim materialom, AKZ zaščito
toplotno izoliran Armaflex AF 25mm ter mehansko zaščiten z Al pločevino; dovod in povratek
odcepi 6/4"-4x, 1/2"-3x</t>
  </si>
  <si>
    <t>Cev PE-Xa iz zamreženega polietilena visoke gostote (DIN 16892) z zaščito proti prehodu kisika skozi stene cevi (DIN 4726) vključno fitingi, pritrdila; Uponor</t>
  </si>
  <si>
    <r>
      <t>f</t>
    </r>
    <r>
      <rPr>
        <sz val="11"/>
        <rFont val="Arial"/>
        <family val="2"/>
        <charset val="238"/>
      </rPr>
      <t xml:space="preserve"> 20x2,0</t>
    </r>
  </si>
  <si>
    <t xml:space="preserve">Cev večplastna Pex/Al/PEx iz zamreženega polietilena visoke gostote (DIN 16892) z zaščito proti prehodu kisika skozi stene cevi, vključno spojke, reducirke, rozete, fazonski kosi </t>
  </si>
  <si>
    <r>
      <t>f</t>
    </r>
    <r>
      <rPr>
        <sz val="11"/>
        <rFont val="Arial"/>
        <family val="2"/>
        <charset val="238"/>
      </rPr>
      <t xml:space="preserve"> 16x2,0</t>
    </r>
  </si>
  <si>
    <r>
      <t>f</t>
    </r>
    <r>
      <rPr>
        <sz val="11"/>
        <rFont val="Arial"/>
        <family val="2"/>
        <charset val="238"/>
      </rPr>
      <t xml:space="preserve"> 32x3,0</t>
    </r>
  </si>
  <si>
    <r>
      <t>f</t>
    </r>
    <r>
      <rPr>
        <sz val="11"/>
        <rFont val="Arial"/>
        <family val="2"/>
        <charset val="238"/>
      </rPr>
      <t xml:space="preserve"> 40x4,0</t>
    </r>
  </si>
  <si>
    <r>
      <t>f</t>
    </r>
    <r>
      <rPr>
        <sz val="11"/>
        <rFont val="Arial"/>
        <family val="2"/>
        <charset val="238"/>
      </rPr>
      <t xml:space="preserve"> 35 </t>
    </r>
  </si>
  <si>
    <r>
      <t>f</t>
    </r>
    <r>
      <rPr>
        <sz val="11"/>
        <rFont val="Arial"/>
        <family val="2"/>
        <charset val="238"/>
      </rPr>
      <t xml:space="preserve"> 40</t>
    </r>
  </si>
  <si>
    <t>Omarica za razdelilnik kovinska podometna, vgradna globina 110mm</t>
  </si>
  <si>
    <t>1025x710x110mm; 10-12 zank</t>
  </si>
  <si>
    <t>Razdelilnik talnega ogrevanja sestavljen plastični sestavljivi iz: razdelilnik dovoda 1"x20PEx/12 z ventili razdelilnik povratka 1"x20PEx/12 z merilci pretoka konzoli za pritrditev razdelilnikov v omaro 2x končni odzračevalno polnilni kos 2x, zaporni balansirni ventil 2x, vključno fitingi in spojni matertial kot npr. UPONOR</t>
  </si>
  <si>
    <t>Razdelilnik talnega ogrevanja sestavljen plastični sestavljivi iz: razdelilnik dovoda 1"x20PEx/11 z ventili razdelilnik povratka 1"x20PEx/11 z merilci pretoka konzoli za pritrditev razdelilnikov v omaro 2x končni odzračevalno polnilni kos 2x, zaporni balansirni ventil 2x, vključno fitingi in spojni matertial kot npr. UPONOR</t>
  </si>
  <si>
    <t>Razdelilnik talnega ogrevanja sestavljen plastični sestavljivi iz: razdelilnik dovoda 1"x20PEx/10 z ventili razdelilnik povratka 1"x20PEx/10 z merilci pretoka konzoli za pritrditev razdelilnikov v omaro 2x končni odzračevalno polnilni kos 2x, zaporni balansirni ventil 2x, vključno fitingi in spojni matertial kot npr. UPONOR</t>
  </si>
  <si>
    <t>Razdelilnik talnega ogrevanja sestavljen plastični sestavljivi iz: razdelilnik dovoda 1"x20PEx/9 z ventili razdelilnik povratka 1"x20PEx/9 z merilci pretoka konzoli za pritrditev razdelilnikov v omaro 2x končni odzračevalno polnilni kos 2x, zaporni balansirni ventil 2x, vključno fitingi in spojni matertial kot npr. UPONOR</t>
  </si>
  <si>
    <t>Termoelektrični dvotočkovni aktuator kot npr. UPONOR (24V)</t>
  </si>
  <si>
    <t xml:space="preserve">Sobni termostat daljinski ogrevanje kot. npr. tip. T-169; UPONOR za regulacijo temperature prostora  </t>
  </si>
  <si>
    <t>Regulator talnega ogrevanja/hlajenja kot npr. tip. X-147 za regulacijo do 12 vej ; UPONOR</t>
  </si>
  <si>
    <t>Posluževalni tablo kot npr. tip. I-147; UPONOR</t>
  </si>
  <si>
    <t>Regulator ogrevanja in priprave STV kot npr. tip. SMATRIX MOVE  X-157, vključno tipala ; UPONOR</t>
  </si>
  <si>
    <t>Sistemska plošča EPS tip. Silent za talno ogrevanje dim. 800x800x(33+25) in PS parozaporne folije deb. 0,6mm; FRAGMAT</t>
  </si>
  <si>
    <r>
      <t xml:space="preserve">Bojler z dvema spiralnima toplotnima izmenjevalnikoma tip. OMEGA V=300 l,  </t>
    </r>
    <r>
      <rPr>
        <sz val="11"/>
        <rFont val="Symbol"/>
        <family val="1"/>
        <charset val="2"/>
      </rPr>
      <t>f</t>
    </r>
    <r>
      <rPr>
        <sz val="11"/>
        <rFont val="Arial"/>
        <family val="2"/>
        <charset val="238"/>
      </rPr>
      <t>550(650)x1455mm, toplotno izoliran d=50mm, A=0,8+1,50m² ; Frigor                                           električni grelec 3x1500W</t>
    </r>
  </si>
  <si>
    <t>Diferenčni razbremenilni ventil tip. DU 145 DN20 z navojnimi priključki - Firšt</t>
  </si>
  <si>
    <r>
      <t>Zaprta membranska raztezna posoda za ogrevalne sisteme (po=3,0bar, 90</t>
    </r>
    <r>
      <rPr>
        <sz val="11"/>
        <rFont val="Symbol"/>
        <family val="1"/>
        <charset val="2"/>
      </rPr>
      <t>°</t>
    </r>
    <r>
      <rPr>
        <sz val="11"/>
        <rFont val="Arial"/>
        <family val="2"/>
        <charset val="238"/>
      </rPr>
      <t>C)</t>
    </r>
  </si>
  <si>
    <t>SG120</t>
  </si>
  <si>
    <t>Servisni ventil za raztezno posodo DN20 z ročico za zaklepanje in obešanko</t>
  </si>
  <si>
    <t>Protipovratni ventil za tlak NP16 z navojnimi priključki.</t>
  </si>
  <si>
    <t>DN20</t>
  </si>
  <si>
    <t>DN40</t>
  </si>
  <si>
    <t>Avtomatski odzračevalni lonček z navojnim priključkom 3/8"</t>
  </si>
  <si>
    <t>Ročni odzračevalnik z zbirno posodo 1l in izpustno krogeljno pipo 3/8"</t>
  </si>
  <si>
    <t>Obtočna črpalka visoko učinkovita elektronsko regulirana kot npr. Wilo</t>
  </si>
  <si>
    <t xml:space="preserve"> Yonos PICO 25/1-4 qv =0,5 m3/h, H=2m</t>
  </si>
  <si>
    <t xml:space="preserve"> Yonos PICO 30/1-8 qv =2,5 m3/h, H=2m</t>
  </si>
  <si>
    <t xml:space="preserve"> Yonos MAXO 30/0,5-7 qv =2,0 m3/h, H=3,5m</t>
  </si>
  <si>
    <t xml:space="preserve"> Stratos PICO-Z 20/1-4 qv =0,5 m3/h, H=2m</t>
  </si>
  <si>
    <t>Krogelni ventil, ravni, prepustni, izdelan iz medenine, z navojnimi priključki NP10, za hladno in toplo vodo, vključno ves tesnilni material.</t>
  </si>
  <si>
    <t>Krogelna polnilna pipa izdelana iz medenine, z navojnim priključkom in nastavkom za priklop gibke cevi, za hladno  vodo, vključno ves tesnilni material.</t>
  </si>
  <si>
    <t>DN15</t>
  </si>
  <si>
    <t>Tripotna mešalna pipa NP6, z navojnimi priključki tip. HRB 3; Danfoss</t>
  </si>
  <si>
    <t>DN25</t>
  </si>
  <si>
    <t>Motorni pogon za pipe tip. AMB 162 (24V, 5Nm, 140s, zvezni 0-10V) - Danfoss</t>
  </si>
  <si>
    <t>Lovilec nesnage Y izvedbe</t>
  </si>
  <si>
    <t>Varnostni termostat za omejevanje maximalne temperature tip. ST-1 (TR/STB) z ročnim resetiranjem (55°C) temperaturno območje TR 30-90 st. C, STB 95 st. C</t>
  </si>
  <si>
    <t>Termomanometer fi 80mm s hrbtnim priključkom 1/2" za območje 0-4 bar in 0-120 st. C</t>
  </si>
  <si>
    <t>Termometer fi 80mm s hrbtnim priključkom 1/2" za območje 0-120 st. C</t>
  </si>
  <si>
    <t>Toplotni števec ultrazvočni npr. tip. CF-ECHO-II 2,5  DN25 vključno vgradni komplet, tuljke, tipala
ENERKON</t>
  </si>
  <si>
    <t>Požarno tesnenje prehoda  toplotno izoliranih cevnih inštalacij skozi meje požarnih ločitev, cevi premera 42mm</t>
  </si>
  <si>
    <t>Označitev cevovodov v kotlovnici z nalepkami ali napisnimi tablicami</t>
  </si>
  <si>
    <t>Izris sheme kotlovnice in okvirjenje ter namestitev na vidno mesto v kotlovnici, vključno s plastificiranjem sheme ali zaščita s steklom</t>
  </si>
  <si>
    <t>Pripravljalna, zaključna dela in zarisovanja Ocenjeno 1%</t>
  </si>
  <si>
    <t>Evidentiranje in vrisovanje sprememb v načrte za potrebe izdelave PID projekta Ocenjeno 1%</t>
  </si>
  <si>
    <t>Tlačni preizkus vodne inštalacije centralnega ogrevanja in funkcionalen zagon</t>
  </si>
  <si>
    <t>ocenjeno z 1,5%</t>
  </si>
  <si>
    <t>STROJNE INŠTALACIJE</t>
  </si>
  <si>
    <t>1.</t>
  </si>
  <si>
    <t>OGREVANJE</t>
  </si>
  <si>
    <t>SKUPAJ OGREVANJE:</t>
  </si>
  <si>
    <t>Toplotna izolacija cevi tip. Armaflex AC</t>
  </si>
  <si>
    <r>
      <t>f</t>
    </r>
    <r>
      <rPr>
        <sz val="11"/>
        <rFont val="Arial"/>
        <family val="2"/>
        <charset val="238"/>
      </rPr>
      <t xml:space="preserve"> 35 - d=16mm</t>
    </r>
  </si>
  <si>
    <t>Kanalizacijske cevi in fazonski kosi, izdelani iz trdega polivinil-klorida (PVC-ja), po DIN19531, na obojke, oblika in mere po DIN8062, obojke zatesnjene z  odgovarjajočimi gumijastimi tesnilnimi obročki, manšetami, kemijska odpornost materiala po DIN16929, gorljivost materiala po DIN4102, vključno z mazalnim sredstvom.</t>
  </si>
  <si>
    <r>
      <t>f</t>
    </r>
    <r>
      <rPr>
        <sz val="11"/>
        <rFont val="Arial"/>
        <family val="2"/>
        <charset val="238"/>
      </rPr>
      <t xml:space="preserve"> 32</t>
    </r>
  </si>
  <si>
    <r>
      <t xml:space="preserve">S sifon </t>
    </r>
    <r>
      <rPr>
        <sz val="11"/>
        <rFont val="Symbol"/>
        <family val="1"/>
        <charset val="2"/>
      </rPr>
      <t>f</t>
    </r>
    <r>
      <rPr>
        <sz val="11"/>
        <rFont val="Arial"/>
        <family val="2"/>
        <charset val="238"/>
      </rPr>
      <t>32 PVC s kroglico</t>
    </r>
  </si>
  <si>
    <r>
      <t xml:space="preserve">PVC doza za predinštalacijo klime dim. 540x135x55mm s priključkom za odvod kondenza </t>
    </r>
    <r>
      <rPr>
        <sz val="11"/>
        <rFont val="Symbol"/>
        <family val="1"/>
        <charset val="2"/>
      </rPr>
      <t>f</t>
    </r>
    <r>
      <rPr>
        <sz val="11"/>
        <rFont val="Arial"/>
        <family val="2"/>
        <charset val="238"/>
      </rPr>
      <t>20, pokrov za montažo</t>
    </r>
  </si>
  <si>
    <t>Črpalka kondenza na klimo napravo (vgradnja v podometno dozo ali klimo) tip. Silent Mini Aqua, q=12l/h, H=m</t>
  </si>
  <si>
    <t>Toplotna črpalka inverter zrak/voda MULTI V 5 tip. ARUM140LTE5 37,24/32,38kW (-10/20°C, 34/26°C) vključno regulacija po zunanji temperaturi,  protivibracijski podstavek; LG</t>
  </si>
  <si>
    <t>Toplotna črpalka inverter zrak/voda MULTI V 5 tip. ARUM160LTE5 40,51/42,44kW (-10/20°C, 34/26°C) vključno regulacija po zunanji temperaturi,  protivibracijski podstavek; LG</t>
  </si>
  <si>
    <t>Nosilni kovinski podstavek za zunanjo enoto dim. 1240x760x150mm, AKZ žaščiten in končno lakiran s polivretansko UV obstojno barvo</t>
  </si>
  <si>
    <t>Klimatska naprava stenska - notranja enota tip. ARNU09GSBL4
hladilna moč 2,8kW
ogrevalna moč 3,2kW
dim. 895x289x215mm; vključno daljinski upravljalec</t>
  </si>
  <si>
    <t>Klimatska naprava stenska - notranja enota tip. ARNU05GSBL4
hladilna moč 1,6kW
ogrevalna moč 1,8kW
dim. 824x260x155mm; vključno daljinski upravljalec</t>
  </si>
  <si>
    <t>Klimatska naprava kasetna - notranja enota tip. ARNU09GTRC4
hladilna moč 2,8kW
ogrevalna moč 3,2kW
dim. 570x570x214mm; vključno maska PT-UQC, daljinski upravljalec</t>
  </si>
  <si>
    <t>Klimatska naprava kasetna - notranja enota tip. ARNU07GTRC2
hladilna moč 2,2kW
ogrevalna moč 2,5kW
dim. 570x570x214mm; vključno maska PT-UQC, daljinski upravljalec</t>
  </si>
  <si>
    <t>Klimatska naprava kasetna - notranja enota tip. ARNU05GTRC4
hladilna moč 1,6kW
ogrevalna moč 1,8kW
dim. 570x570x214mm; vključno maska PT-UQC daljinski upravljalec</t>
  </si>
  <si>
    <t>Sobni termostat žični tip.  PREMTB001; LG</t>
  </si>
  <si>
    <t>Razdelilni kos Y-brench  tekoče in plinaste faze; LG</t>
  </si>
  <si>
    <t>ARBLN01621</t>
  </si>
  <si>
    <t>ARBLN03321</t>
  </si>
  <si>
    <t>ARBLB07121</t>
  </si>
  <si>
    <t>Cev predizolirana bakrena ISO POLAR za split sistem vključno fitingi spojni in tesnilni material</t>
  </si>
  <si>
    <r>
      <t xml:space="preserve"> </t>
    </r>
    <r>
      <rPr>
        <sz val="11"/>
        <rFont val="Symbol"/>
        <family val="1"/>
        <charset val="2"/>
      </rPr>
      <t>f</t>
    </r>
    <r>
      <rPr>
        <sz val="11"/>
        <rFont val="Arial"/>
        <family val="2"/>
        <charset val="238"/>
      </rPr>
      <t xml:space="preserve">6,35 Cu </t>
    </r>
  </si>
  <si>
    <r>
      <t xml:space="preserve"> </t>
    </r>
    <r>
      <rPr>
        <sz val="11"/>
        <rFont val="Symbol"/>
        <family val="1"/>
        <charset val="2"/>
      </rPr>
      <t>f</t>
    </r>
    <r>
      <rPr>
        <sz val="11"/>
        <rFont val="Arial"/>
        <family val="2"/>
        <charset val="238"/>
      </rPr>
      <t xml:space="preserve">9,52 Cu </t>
    </r>
  </si>
  <si>
    <r>
      <t xml:space="preserve"> </t>
    </r>
    <r>
      <rPr>
        <sz val="11"/>
        <rFont val="Symbol"/>
        <family val="1"/>
        <charset val="2"/>
      </rPr>
      <t>f</t>
    </r>
    <r>
      <rPr>
        <sz val="11"/>
        <rFont val="Arial"/>
        <family val="2"/>
        <charset val="238"/>
      </rPr>
      <t xml:space="preserve">12,7 Cu </t>
    </r>
  </si>
  <si>
    <r>
      <t xml:space="preserve"> </t>
    </r>
    <r>
      <rPr>
        <sz val="11"/>
        <rFont val="Symbol"/>
        <family val="1"/>
        <charset val="2"/>
      </rPr>
      <t>f</t>
    </r>
    <r>
      <rPr>
        <sz val="11"/>
        <rFont val="Arial"/>
        <family val="2"/>
        <charset val="238"/>
      </rPr>
      <t xml:space="preserve">15,88 Cu </t>
    </r>
  </si>
  <si>
    <r>
      <t xml:space="preserve"> </t>
    </r>
    <r>
      <rPr>
        <sz val="11"/>
        <rFont val="Symbol"/>
        <family val="1"/>
        <charset val="2"/>
      </rPr>
      <t>f</t>
    </r>
    <r>
      <rPr>
        <sz val="11"/>
        <rFont val="Arial"/>
        <family val="2"/>
        <charset val="238"/>
      </rPr>
      <t xml:space="preserve">19,05 Cu </t>
    </r>
  </si>
  <si>
    <t>Cev  bakrena ISO POLAR za split sistem vključno fitingi spojni in tesnilni material</t>
  </si>
  <si>
    <r>
      <t xml:space="preserve"> </t>
    </r>
    <r>
      <rPr>
        <sz val="11"/>
        <rFont val="Symbol"/>
        <family val="1"/>
        <charset val="2"/>
      </rPr>
      <t>f</t>
    </r>
    <r>
      <rPr>
        <sz val="11"/>
        <rFont val="Arial"/>
        <family val="2"/>
        <charset val="238"/>
      </rPr>
      <t xml:space="preserve">28,58 Cu </t>
    </r>
  </si>
  <si>
    <t xml:space="preserve">Toplotna izolacija cevi tip. ARMAFLEX AF </t>
  </si>
  <si>
    <r>
      <t>f</t>
    </r>
    <r>
      <rPr>
        <sz val="11"/>
        <rFont val="Arial"/>
        <family val="2"/>
        <charset val="238"/>
      </rPr>
      <t xml:space="preserve"> 28 - d=25mm</t>
    </r>
  </si>
  <si>
    <t xml:space="preserve">Freon </t>
  </si>
  <si>
    <t>R410A</t>
  </si>
  <si>
    <t>tip. PRLK096A0</t>
  </si>
  <si>
    <t>Modul za kontrolo temperature dovodnega zraka tip. PRDCA0 na klimatu pri vgrajenem DX hladilniku; LG</t>
  </si>
  <si>
    <t>Tlačni preizkus freonske inštalacije z N2, vakumiranje, polnjenje sistema z R410A, funkcionalen zagon</t>
  </si>
  <si>
    <t>ocenjeno z 2%</t>
  </si>
  <si>
    <t>2.</t>
  </si>
  <si>
    <t>HLAJENJE</t>
  </si>
  <si>
    <t>SKUPAJ HLAJENJE:</t>
  </si>
  <si>
    <t>Dobava in montaža vključno vsa potrebna dolbljenja, vrtanja in preboji, spojni, tesnilni, pritrdilni material, konzole, obešala, pripravljalno zaključni časi</t>
  </si>
  <si>
    <t>Preboji skozi AB konstrukcije zajeti pri gradbenih delih</t>
  </si>
  <si>
    <t>Kanal iz pocinkane pločevine po EN12097 vključno spolni in tesnilni elementi, fazonski kosi, prirobnice ter pritrdilnim materialom. Konzole, obešala, evizijske odprtine</t>
  </si>
  <si>
    <t>Zahteve za trdnost in debeline kanalov po EN 12237 in EN 1507</t>
  </si>
  <si>
    <t>Zahteve za trdnost obešal in podpor po EN 12236</t>
  </si>
  <si>
    <t>dim. 1200x800</t>
  </si>
  <si>
    <t>dim. 1200x600</t>
  </si>
  <si>
    <t>dim. 800x400</t>
  </si>
  <si>
    <t>dim. 700x380</t>
  </si>
  <si>
    <t>dim. 400x400</t>
  </si>
  <si>
    <t>dim. 450x250</t>
  </si>
  <si>
    <t>dim. 350x250</t>
  </si>
  <si>
    <t>dim. 300x200</t>
  </si>
  <si>
    <t>dim. 300x180</t>
  </si>
  <si>
    <t>dim. 200x180</t>
  </si>
  <si>
    <t>dim. 180x180</t>
  </si>
  <si>
    <t>dim. 150x300</t>
  </si>
  <si>
    <t>dim. 200x200</t>
  </si>
  <si>
    <t>dim. 250x200</t>
  </si>
  <si>
    <t>dim. 270x200</t>
  </si>
  <si>
    <t>dim. 350x200</t>
  </si>
  <si>
    <t>dim. 400x200</t>
  </si>
  <si>
    <t>dim. 450x200</t>
  </si>
  <si>
    <t>dim. 580x200</t>
  </si>
  <si>
    <t>dim. 600x200</t>
  </si>
  <si>
    <t>dim. 700x200</t>
  </si>
  <si>
    <t>dim. 250x100</t>
  </si>
  <si>
    <t>dim. 500x200</t>
  </si>
  <si>
    <t>dim. 500x400</t>
  </si>
  <si>
    <t>dim. 550x200</t>
  </si>
  <si>
    <t>dim. 300x350</t>
  </si>
  <si>
    <t>Alu-flex izolirana cev</t>
  </si>
  <si>
    <r>
      <rPr>
        <sz val="11"/>
        <rFont val="Symbol"/>
        <family val="1"/>
        <charset val="2"/>
      </rPr>
      <t>f</t>
    </r>
    <r>
      <rPr>
        <sz val="11"/>
        <rFont val="Arial"/>
        <family val="2"/>
        <charset val="238"/>
      </rPr>
      <t>100</t>
    </r>
  </si>
  <si>
    <r>
      <rPr>
        <sz val="11"/>
        <rFont val="Symbol"/>
        <family val="1"/>
        <charset val="2"/>
      </rPr>
      <t>f</t>
    </r>
    <r>
      <rPr>
        <sz val="11"/>
        <rFont val="Arial"/>
        <family val="2"/>
        <charset val="238"/>
      </rPr>
      <t>125</t>
    </r>
  </si>
  <si>
    <r>
      <rPr>
        <sz val="11"/>
        <rFont val="Symbol"/>
        <family val="1"/>
        <charset val="2"/>
      </rPr>
      <t>f</t>
    </r>
    <r>
      <rPr>
        <sz val="11"/>
        <rFont val="Arial"/>
        <family val="2"/>
        <charset val="238"/>
      </rPr>
      <t>160</t>
    </r>
  </si>
  <si>
    <r>
      <rPr>
        <sz val="11"/>
        <rFont val="Symbol"/>
        <family val="1"/>
        <charset val="2"/>
      </rPr>
      <t>f</t>
    </r>
    <r>
      <rPr>
        <sz val="11"/>
        <rFont val="Arial"/>
        <family val="2"/>
        <charset val="238"/>
      </rPr>
      <t>180</t>
    </r>
  </si>
  <si>
    <t>SPIRO cev tip SR pocinkana vključno fazonski kosi, spojni tesnilni material, obešala in pritrdila po EN 12097</t>
  </si>
  <si>
    <r>
      <t>f</t>
    </r>
    <r>
      <rPr>
        <sz val="11"/>
        <rFont val="Arial"/>
        <family val="2"/>
        <charset val="238"/>
      </rPr>
      <t xml:space="preserve"> 700</t>
    </r>
  </si>
  <si>
    <r>
      <t>f</t>
    </r>
    <r>
      <rPr>
        <sz val="11"/>
        <rFont val="Arial"/>
        <family val="2"/>
        <charset val="238"/>
      </rPr>
      <t xml:space="preserve"> 180</t>
    </r>
  </si>
  <si>
    <r>
      <t>f</t>
    </r>
    <r>
      <rPr>
        <sz val="11"/>
        <rFont val="Arial"/>
        <family val="2"/>
        <charset val="238"/>
      </rPr>
      <t xml:space="preserve"> 160</t>
    </r>
  </si>
  <si>
    <r>
      <t>f</t>
    </r>
    <r>
      <rPr>
        <sz val="11"/>
        <rFont val="Arial"/>
        <family val="2"/>
        <charset val="238"/>
      </rPr>
      <t xml:space="preserve"> 125</t>
    </r>
  </si>
  <si>
    <r>
      <t>f</t>
    </r>
    <r>
      <rPr>
        <sz val="11"/>
        <rFont val="Arial"/>
        <family val="2"/>
        <charset val="238"/>
      </rPr>
      <t xml:space="preserve"> 100</t>
    </r>
  </si>
  <si>
    <t>Izolacija z zaprtocelično strukturo negorljiva  kot npr. tip. ARMAFLEX AC</t>
  </si>
  <si>
    <t>9mm</t>
  </si>
  <si>
    <t>19mm</t>
  </si>
  <si>
    <t>32mm</t>
  </si>
  <si>
    <t>Zaščitna rešetka tip. JZR-6</t>
  </si>
  <si>
    <t>Odvodni ventil tip.PV-1</t>
  </si>
  <si>
    <r>
      <t>f</t>
    </r>
    <r>
      <rPr>
        <sz val="11"/>
        <rFont val="Arial"/>
        <family val="2"/>
        <charset val="238"/>
      </rPr>
      <t>100</t>
    </r>
  </si>
  <si>
    <t>Dušilna loputa tip. DL-2/R (okrogla)</t>
  </si>
  <si>
    <r>
      <t xml:space="preserve"> </t>
    </r>
    <r>
      <rPr>
        <sz val="11"/>
        <rFont val="Symbol"/>
        <family val="1"/>
        <charset val="2"/>
      </rPr>
      <t>f</t>
    </r>
    <r>
      <rPr>
        <sz val="11"/>
        <rFont val="Arial"/>
        <family val="2"/>
        <charset val="238"/>
      </rPr>
      <t>180</t>
    </r>
  </si>
  <si>
    <r>
      <t xml:space="preserve"> </t>
    </r>
    <r>
      <rPr>
        <sz val="11"/>
        <rFont val="Symbol"/>
        <family val="1"/>
        <charset val="2"/>
      </rPr>
      <t>f</t>
    </r>
    <r>
      <rPr>
        <sz val="11"/>
        <rFont val="Arial"/>
        <family val="2"/>
        <charset val="238"/>
      </rPr>
      <t>160</t>
    </r>
  </si>
  <si>
    <r>
      <t xml:space="preserve"> </t>
    </r>
    <r>
      <rPr>
        <sz val="11"/>
        <rFont val="Symbol"/>
        <family val="1"/>
        <charset val="2"/>
      </rPr>
      <t>f</t>
    </r>
    <r>
      <rPr>
        <sz val="11"/>
        <rFont val="Arial"/>
        <family val="2"/>
        <charset val="238"/>
      </rPr>
      <t>125</t>
    </r>
  </si>
  <si>
    <r>
      <t xml:space="preserve"> </t>
    </r>
    <r>
      <rPr>
        <sz val="11"/>
        <rFont val="Symbol"/>
        <family val="1"/>
        <charset val="2"/>
      </rPr>
      <t>f</t>
    </r>
    <r>
      <rPr>
        <sz val="11"/>
        <rFont val="Arial"/>
        <family val="2"/>
        <charset val="238"/>
      </rPr>
      <t>100</t>
    </r>
  </si>
  <si>
    <r>
      <t xml:space="preserve">Ventilator za vgradnjo v steno kot npr. tip. MINIVENT M1/100, </t>
    </r>
    <r>
      <rPr>
        <sz val="11"/>
        <rFont val="Symbol"/>
        <family val="1"/>
        <charset val="2"/>
      </rPr>
      <t>f</t>
    </r>
    <r>
      <rPr>
        <sz val="11"/>
        <rFont val="Arial"/>
        <family val="2"/>
        <charset val="238"/>
      </rPr>
      <t xml:space="preserve">100 - Pichler
dim.: 147x147x35mm
dim. priključka: </t>
    </r>
    <r>
      <rPr>
        <sz val="11"/>
        <rFont val="Symbol"/>
        <family val="1"/>
        <charset val="2"/>
      </rPr>
      <t>f</t>
    </r>
    <r>
      <rPr>
        <sz val="11"/>
        <rFont val="Arial"/>
        <family val="2"/>
        <charset val="238"/>
      </rPr>
      <t>100mm
pretok: 65m3/h
tlak externi: 30Pa
hrupnost: 45 dB
zaščita: IPX5</t>
    </r>
  </si>
  <si>
    <r>
      <t>Fasadna zaščitna rešetka z mrežico tip. OZR-1-</t>
    </r>
    <r>
      <rPr>
        <sz val="11"/>
        <rFont val="Symbol"/>
        <family val="1"/>
        <charset val="2"/>
      </rPr>
      <t>f</t>
    </r>
    <r>
      <rPr>
        <sz val="11"/>
        <rFont val="Arial"/>
        <family val="2"/>
        <charset val="238"/>
      </rPr>
      <t>100</t>
    </r>
  </si>
  <si>
    <t>Okrogli difuzor vključno priključna komora nestandardne višine max. 220mm in perforirana loputa, vertikalni  priključek</t>
  </si>
  <si>
    <t xml:space="preserve">kot npr. tip. OD-1-2-160 </t>
  </si>
  <si>
    <t xml:space="preserve">kot npr. tip. OD-1-1-125 </t>
  </si>
  <si>
    <t>Okrogli difuzor vključno priključna komora nestandardne višine max. 220mm in perforirana loputa, stranski  priključek</t>
  </si>
  <si>
    <r>
      <t xml:space="preserve">Kvadratni vrtinčni difuzor vključno priključna komora nestandardne višine max. 220mm in perforirana loputa, maska, vertikalni  priključek </t>
    </r>
    <r>
      <rPr>
        <sz val="11"/>
        <rFont val="Symbol"/>
        <family val="1"/>
        <charset val="2"/>
      </rPr>
      <t>f</t>
    </r>
    <r>
      <rPr>
        <sz val="11"/>
        <rFont val="Arial"/>
        <family val="2"/>
        <charset val="238"/>
      </rPr>
      <t>180mm</t>
    </r>
  </si>
  <si>
    <t>kot npr. tip. OD-8 500/24</t>
  </si>
  <si>
    <r>
      <t xml:space="preserve">Kvadratni vrtinčni difuzor vključno priključna komora nestandardne višine max. 220mm in perforirana loputa, maska, stranski  priključek </t>
    </r>
    <r>
      <rPr>
        <sz val="11"/>
        <rFont val="Symbol"/>
        <family val="1"/>
        <charset val="2"/>
      </rPr>
      <t>f</t>
    </r>
    <r>
      <rPr>
        <sz val="11"/>
        <rFont val="Arial"/>
        <family val="2"/>
        <charset val="238"/>
      </rPr>
      <t>180mm</t>
    </r>
  </si>
  <si>
    <t>Dušilec zvoka kot npr. tip. DL-2/100/8</t>
  </si>
  <si>
    <t>dim. 1200x600x1500</t>
  </si>
  <si>
    <t>dim. 1200x600x2250</t>
  </si>
  <si>
    <t>Dušilec zvoka tip. DL-2/100/6</t>
  </si>
  <si>
    <t>dim. 1200x600x750</t>
  </si>
  <si>
    <t>Stolpni prezračevalnik kot npr. tip. SP-R z dušilcem zvoka tip. MDZ</t>
  </si>
  <si>
    <r>
      <t>f</t>
    </r>
    <r>
      <rPr>
        <sz val="11"/>
        <rFont val="Arial"/>
        <family val="2"/>
        <charset val="238"/>
      </rPr>
      <t xml:space="preserve"> 700/500/1500/2</t>
    </r>
  </si>
  <si>
    <t>Dušilec zvoka kvadratni tip. DZ-2/100/6</t>
  </si>
  <si>
    <t>dim. 1200x800x1500</t>
  </si>
  <si>
    <t>dim. 1200x600x1000</t>
  </si>
  <si>
    <t>Dušilec zvoka kvadratni tip. DZ-2/100/4</t>
  </si>
  <si>
    <t>dim. 800x400x1000</t>
  </si>
  <si>
    <t>Požarna loputa s termičnim prožilom kot npr. tip. PL-21/E15 24V (EI60S) vključno požarno tesnjenje prehoda skozi gradbeno konstrukcijo;  MONTAŽA V MASIVNO STENO, STROP</t>
  </si>
  <si>
    <t>Požarna loputa okrogla s termičnim prožilom kot npr. tip. PL-30/E15 24V (odpornost EI60S) vključno požarno tesnenje skozi gradbeno konstrukcijo; MONTAŽA V MASIVNO STENO ALI STROP</t>
  </si>
  <si>
    <t>Dovodna vratna rešetka kot npr. tip. AR-4P vključno montaža v vratno krilo</t>
  </si>
  <si>
    <t>325x125</t>
  </si>
  <si>
    <t>Protipožarni ventil z možnostjo nastavitve pretoka tip. PPV-2 (EI90S), vključno požarno tesnenje skozi gradbeno konstrukcijo</t>
  </si>
  <si>
    <t>Meritev prezračevanja in nastavitev pretokov</t>
  </si>
  <si>
    <t>Ocenjeno 2%</t>
  </si>
  <si>
    <t>3.</t>
  </si>
  <si>
    <t>PREZRAČEVANJE</t>
  </si>
  <si>
    <t>SKUPAJ PREZRAČEVANJE:</t>
  </si>
  <si>
    <t>Modulna prezračevalna naprava KN1</t>
  </si>
  <si>
    <t>Modulna klimatska naprava za prezračevanje  za notranjo namestitev; osnovna enota z direktno gnanima dovodno odvodnima ventilatorjema, z rotacijsko regeneracijsko enoto , celotno filtersko sekcijo na dovodni in odvodni strani, integriranim mikroprocerorjem z vgrajenimi funkcijami regulacije pretoka zraka in temperature.</t>
  </si>
  <si>
    <t>- Ohišje</t>
  </si>
  <si>
    <t>Ohišje iz prekrivnih panelnih plošč in revizijskih vrat. Zunanja površina je pocinkane jeklene pločevine prašno barvane v senčeni bež barvi.RAL 7035 (ali druga po želji investitorja)</t>
  </si>
  <si>
    <t>Notranja površina iz galvanizirane pločevine z izolacijo 50 mm.</t>
  </si>
  <si>
    <r>
      <t xml:space="preserve">Enota sestoji iz več sekcij, ki so lahko ločljive zaradi lažjega transporta. Vsaka sekcija na podstavku iz pločevinastih profilov z antivibracijskimi nastavljivimi nogicami. </t>
    </r>
    <r>
      <rPr>
        <b/>
        <sz val="10"/>
        <color indexed="8"/>
        <rFont val="Arial"/>
        <family val="2"/>
        <charset val="238"/>
      </rPr>
      <t>Zaradi omejenosti prostora naprava ne sme presegati opisanih dimenzij!</t>
    </r>
  </si>
  <si>
    <t>Enota ima pravokotne kanalske priključke za zvezo z vijaki in drsno objemko.</t>
  </si>
  <si>
    <t>Ventilatorji:</t>
  </si>
  <si>
    <t>Naprava ima direktno gnane aksialno-centrifugalne ventilatorje z merilnikom pretoka na natočnem lijaku ventilatorskega kolesa.</t>
  </si>
  <si>
    <t>Motorji ventilatorjev so izvedbe IE5 (Ultra Premium)  z nizko porabo električne energije in preprosto ter učinkovito brezstopenjsko regulacijo vrtljajev</t>
  </si>
  <si>
    <t>- Sekcija za rekuperacijo toplote:</t>
  </si>
  <si>
    <t xml:space="preserve">Naprava je opremljena z rotacijskim prenosnikom toplote. </t>
  </si>
  <si>
    <t>Filter:</t>
  </si>
  <si>
    <t>Naprava je opremljena z vrečastim filtrom F7 na dovodni in M5 na odvodni strani</t>
  </si>
  <si>
    <t>Elekto krmilna omara Komfovent C5.1</t>
  </si>
  <si>
    <t>Integrirana v napravo z daljinskim posluževalnim panelom, ki omogoča upravljanje z vsemi funkcijami naprave v slovenskem jeziku. Panel je lahko od naprave oddaljen do 150 m (4x0,22 mm2 ali UTP cat.E5 kabel).</t>
  </si>
  <si>
    <t>Oprema na osnovi tovarniško razvitega mikroprocesorja krmili in regulira temperature, pretoke zraka in druge funkcije</t>
  </si>
  <si>
    <t>Serijsko vgrajen WEB server, Modbus, BACnet vmesnik</t>
  </si>
  <si>
    <t>Elektro krmilni elementi:</t>
  </si>
  <si>
    <t>Tipalo zunanje temperature, kanalski tipalo na dovodu,  temperaturno tipalo odvodnega zraka, frekvenčnik za rekuperacijsko kolo, merilni sondi pretoka zraka, terminal za nastavitev pretoka zraka, temperature, krmilnih funkcij, kontrola umazanosti filtrov z ponastavitvijo ob menjavi, prosti kontakt za požarni izklop, prosto nočno pohlajevanje v letnem režimu, sprotni prikaz trenutnega vračanja energije.</t>
  </si>
  <si>
    <r>
      <t xml:space="preserve">Tehnični podatki po </t>
    </r>
    <r>
      <rPr>
        <b/>
        <sz val="10"/>
        <color indexed="8"/>
        <rFont val="Arial"/>
        <family val="2"/>
        <charset val="238"/>
      </rPr>
      <t>EUROVENT</t>
    </r>
    <r>
      <rPr>
        <sz val="10"/>
        <color indexed="8"/>
        <rFont val="Arial"/>
        <family val="2"/>
        <charset val="238"/>
      </rPr>
      <t>:</t>
    </r>
  </si>
  <si>
    <t xml:space="preserve"> Dovodni ventilator:</t>
  </si>
  <si>
    <t xml:space="preserve"> - 5170 m3/h</t>
  </si>
  <si>
    <t xml:space="preserve"> - 250 Pa</t>
  </si>
  <si>
    <t xml:space="preserve"> - 1,69 kW </t>
  </si>
  <si>
    <t xml:space="preserve"> -SFPv=1,18 kW/m3/s</t>
  </si>
  <si>
    <t>Odvodni ventilator:</t>
  </si>
  <si>
    <t xml:space="preserve"> - 4150 m3/h</t>
  </si>
  <si>
    <t xml:space="preserve"> - 0,94 kW </t>
  </si>
  <si>
    <t xml:space="preserve"> -SFPv=0,82 kW/m3/s</t>
  </si>
  <si>
    <t>Rotacijski regenerator tip XL (višina vala 1,5mm)</t>
  </si>
  <si>
    <r>
      <t>Vrnjena energija: Q tot= 59,7 kW; vrnjena vlaga</t>
    </r>
    <r>
      <rPr>
        <b/>
        <sz val="10"/>
        <rFont val="Arial"/>
        <family val="2"/>
        <charset val="238"/>
      </rPr>
      <t xml:space="preserve"> </t>
    </r>
    <r>
      <rPr>
        <sz val="10"/>
        <rFont val="Arial"/>
        <family val="2"/>
        <charset val="238"/>
      </rPr>
      <t>4,3 g/kg</t>
    </r>
  </si>
  <si>
    <t>Zimski podatki: zunanji zrak -13°C / 90% rH ; prostor: 22°C / 45% rH</t>
  </si>
  <si>
    <t>Letni podatki: zunanji zrak 32°C / 45% rH ; prostor: 26°C / 50% rH</t>
  </si>
  <si>
    <t>DX grelnik/hladilnik, direktno uparjanje/kondenzacija freona</t>
  </si>
  <si>
    <t>P = 32 kW , uparjanje 7°C, kondenzacija 45°C, R410A</t>
  </si>
  <si>
    <t>Dimenzije naprave</t>
  </si>
  <si>
    <t xml:space="preserve"> - velikost 2672 x 1300 x 1320 mm (d x š x v)</t>
  </si>
  <si>
    <t xml:space="preserve"> - teža 636 kg</t>
  </si>
  <si>
    <t>Standardna oprema</t>
  </si>
  <si>
    <t xml:space="preserve"> - zaporne žaluzije s prigrajenim EM pogonom na svežem in odpadnem zraku</t>
  </si>
  <si>
    <t xml:space="preserve"> -nosilni okvir naprave h=125 mm z nastavljivimi nogicami</t>
  </si>
  <si>
    <t xml:space="preserve">- tehnična dokumentacija z vsemi atesti, </t>
  </si>
  <si>
    <t>- montaža, sestavljanje v celoto, nastavitev in zagon naprave</t>
  </si>
  <si>
    <r>
      <t xml:space="preserve">kot npr. tip:  KOMFOVENT VERSO R 30 XL …..C5.1, </t>
    </r>
    <r>
      <rPr>
        <sz val="10"/>
        <color indexed="8"/>
        <rFont val="Arial"/>
        <family val="2"/>
        <charset val="238"/>
      </rPr>
      <t>(Agregat d.o.o., Ljubljana)</t>
    </r>
  </si>
  <si>
    <t>4.</t>
  </si>
  <si>
    <t>REKAPITULACIJA STROJNIH INŠTALACIJ</t>
  </si>
  <si>
    <t>SKUPAJ STROJNE INŠTALACIJE</t>
  </si>
  <si>
    <t>E.</t>
  </si>
  <si>
    <t>Elektronski ekspanzijski ventil ta prikop DX izmenjevalca kliamata</t>
  </si>
  <si>
    <t xml:space="preserve">OPOMBA: V cenah materila mora biti zajeto: </t>
  </si>
  <si>
    <t xml:space="preserve"> - </t>
  </si>
  <si>
    <t>dobava in vgradnja materiala.</t>
  </si>
  <si>
    <t>zaključevanje finožičnih vodnikov s tulkami.</t>
  </si>
  <si>
    <t>oznake tokokrogov (nalepke) na vtičnicah, priključnicah, razvodnih dozah, napravah!</t>
  </si>
  <si>
    <t>oznake kablov (ploščica z oznako tokokroga)!</t>
  </si>
  <si>
    <t>stroški gradbišča (koordinacija, čiščenje)</t>
  </si>
  <si>
    <t>Za ves materila v popisu velja, da se lahko zamenja z drugim, ki pa mora biti tehnično najmanj enkovreden!</t>
  </si>
  <si>
    <t xml:space="preserve"> / </t>
  </si>
  <si>
    <t>Demontažna dela</t>
  </si>
  <si>
    <t>.</t>
  </si>
  <si>
    <t>Demontaža obstoječih inštalacij v dogovoru z investitorjem
(ocena)</t>
  </si>
  <si>
    <t>Demontaža obstoječega droga s svetilko javne razsvetljave</t>
  </si>
  <si>
    <t>demontaža svetilke</t>
  </si>
  <si>
    <t>demontaža droga</t>
  </si>
  <si>
    <t>odstranitev temelja za drog</t>
  </si>
  <si>
    <t>kabelska spojka "Raychem" 1kV - 5x6mm2</t>
  </si>
  <si>
    <t>kabelska spojka "Raychem" 1kV - 3x2,5mm2</t>
  </si>
  <si>
    <t>kabel FG160R16 5x6mm2</t>
  </si>
  <si>
    <t>kabel FG160R16 3x2,5mm2</t>
  </si>
  <si>
    <t>Odvoz demontiranega materila, vključno s potrdilom o oddaji materiala na trajno deponijo</t>
  </si>
  <si>
    <t>Odklop vseh električnih porabnikov v delih objekta, kjer se bo izvajal poseg, kontrola prisotnosti napetosti, označevanje obstojčeih kablov (tokokrogov)</t>
  </si>
  <si>
    <t>Skupaj - demontažna dela:</t>
  </si>
  <si>
    <t>A</t>
  </si>
  <si>
    <t>Razdelilniki</t>
  </si>
  <si>
    <t>Material se lahko zamenja s tehnično najmanj enakovrednim!</t>
  </si>
  <si>
    <t>Dograditev obstoječega razdelilnika "R.G" - točka priključitve</t>
  </si>
  <si>
    <t>varovalčni ločilnik vel. 00 (160A)</t>
  </si>
  <si>
    <t>talilni vložek vel. 00 (80A)</t>
  </si>
  <si>
    <t>drobni montažni material, vrstne sponke, uvodnice, ...</t>
  </si>
  <si>
    <t>montažna dela</t>
  </si>
  <si>
    <t>oznake razdelilnika in elementov skladne s tehnično smernico TSG-N-002:2013 ("3.6.2 Napisne ploščice na razdelilnikih")</t>
  </si>
  <si>
    <t>Skupaj - razdelilnik R.G</t>
  </si>
  <si>
    <t>Električni razdelilnik R.P</t>
  </si>
  <si>
    <t>podometno ohišje 6x33TE (750mm x 1070mm x 136mm); IP30,
montažna plošča</t>
  </si>
  <si>
    <t>žep za vezalno shemo iz umetne mase</t>
  </si>
  <si>
    <t>prenapetostni odvodnik razreda rI+II Combtec BC (3+1) TT, Iimp 12,5kA+H, 275V, tip. IS211211-A; Schrack</t>
  </si>
  <si>
    <t>zaščitno stikalo RCCB 80A/300mA; 4p - tip A!
npr. kot Schrack BC058130</t>
  </si>
  <si>
    <t>kombinirano zaščitno stikalo RCBO 10A/30mA; 2p
BO617616 Schrack - tip A!</t>
  </si>
  <si>
    <t>kombinirano zaščitno stikalo RCBO 10A/30mA; 2p
BO617610 Schrack - tip A!</t>
  </si>
  <si>
    <t>Števec digitalni 80A, 230-400V, 2-tarifni, direktni kot npr. MGDIZ080-Z; Schrack</t>
  </si>
  <si>
    <t>instalacijski odklopniki C 63A/ 3p</t>
  </si>
  <si>
    <t>instalacijski odklopniki C 40A/ 3p</t>
  </si>
  <si>
    <t>instalacijski odklopniki C 32A/ 3p</t>
  </si>
  <si>
    <t>instalacijski odklopniki C 25A/ 3p</t>
  </si>
  <si>
    <t>instalacijski odklopniki C 16A/ 3p</t>
  </si>
  <si>
    <t>instalacijski odklopniki C 16A/ 1p</t>
  </si>
  <si>
    <t>instalacijski odklopniki C 10A/ 1p</t>
  </si>
  <si>
    <t>instalacijski odklopniki B 10A/ 1p</t>
  </si>
  <si>
    <t>instalacijski odklopniki C 6A/ 1p</t>
  </si>
  <si>
    <t>instalacijski kontaktor 25A 230V AC, 4x NO,
kot npr. Schrack BZ326461</t>
  </si>
  <si>
    <t>instalacijski kontaktor 20A 230V AC, 2x NO,
kot npr. Schrack BZ326437</t>
  </si>
  <si>
    <t>impulzni rele 16A, 1p kot. Npr. LQ611230 Schrack</t>
  </si>
  <si>
    <t>vrstne sponke</t>
  </si>
  <si>
    <t>priklop razdelilnika</t>
  </si>
  <si>
    <t>Skupaj - razdelilnik R.P</t>
  </si>
  <si>
    <t>Električni razdelilnik R.N</t>
  </si>
  <si>
    <t>podometno ohišje 4x33TE (750mm x 770mm x 136mm); IP30,
montažna plošča</t>
  </si>
  <si>
    <t>zaščitno stikalo RCCB 60A/300mA; 4p - tip A!
npr. kot Schrack  AR056130</t>
  </si>
  <si>
    <t>Skupaj - razdelilnik R.N</t>
  </si>
  <si>
    <t>Električni razdelilnik R.M</t>
  </si>
  <si>
    <t>Skupaj - razdelilnik R.M</t>
  </si>
  <si>
    <t>Skupaj - razdelilniki:</t>
  </si>
  <si>
    <t>B</t>
  </si>
  <si>
    <t>Razsvetljava</t>
  </si>
  <si>
    <t>Dobava in vgradnja svetilke</t>
  </si>
  <si>
    <t>Dobava in vgradnja svetilke varnostne razsvetljave</t>
  </si>
  <si>
    <t xml:space="preserve">Dobava in vgradnja centralne enote varnostne razsvetljave Logica, DALI; Beghelli (ali enakovredno) </t>
  </si>
  <si>
    <t>Programiranje centralene enote Logica in zagon sistema varnostne razsvetljave</t>
  </si>
  <si>
    <t>Dobava in vgradnja senzorskega stikala</t>
  </si>
  <si>
    <t>Stenski IR senzor gibanja SensiQ inox - nastavitev višine zazanavanja (Napetost: 230-240 V, 50Hz, 1000W ohmsko breme, 500W induktivno breme, kot zaznavanja 180°, doseg 12m, nastavitev obč. na svetlobo: 2-2000 Lux, nastavitev časa 10s-15min; IP55); (ali najmanj enakovredno)</t>
  </si>
  <si>
    <t>Stropni IR senzor gibanja SENZOR IS 360 D BEL (Napetost: 230-240V, 50Hz, 1000W ohmsko breme, 500W induktivno breme, kot zaznavanja 360°, doseg 12m, nastavitev obč. na svetlobo: 2-2000 Lux, nastavitev časa 10s-15min; IP54); (ali najmanj enakovredno)</t>
  </si>
  <si>
    <t>Dobava in vgradnja stikala ali tipke, vključno z dozo za vgradnjo v steno - podometno, okvirjem, pokrovom (komplet)</t>
  </si>
  <si>
    <t>navadno stikalo (16A)</t>
  </si>
  <si>
    <t>izmenično stikalo stikalo (16A)</t>
  </si>
  <si>
    <t>tipka, enojna (16A)</t>
  </si>
  <si>
    <t>stikalo 1-0-2 (16A)</t>
  </si>
  <si>
    <t>tipka, dvojna (16A)</t>
  </si>
  <si>
    <t>Dobava in vgradnja vodnika (polaganje na kabelske police, v kinete, oz. uvlek v izolirne cevi in parapetne kanale):</t>
  </si>
  <si>
    <t>FG16OR16 3x1,5mm2</t>
  </si>
  <si>
    <t>FG16OR16 3x2,5mm2</t>
  </si>
  <si>
    <t>FG16OR16 4x1,5mm2</t>
  </si>
  <si>
    <t>FG16OR16 5x2,5mm2</t>
  </si>
  <si>
    <t>Dobava in vgradnja izolirne cevi položene nadometno komplet z vsem montažnim priborom:</t>
  </si>
  <si>
    <t>PN fi 16mm</t>
  </si>
  <si>
    <t>RBT fi 16mm (oranžna)</t>
  </si>
  <si>
    <t>RBT fi 23mm (oranžna)</t>
  </si>
  <si>
    <t>RFS fi 16mm (samogasna)</t>
  </si>
  <si>
    <t>Dobava in vgradnja kabelske police - komplet s pokrovi, spojkami, nosilnimi konzolami, veznim in pritrdilnim priborom:</t>
  </si>
  <si>
    <t>zajeto pri mali moči in vodovnem materialu</t>
  </si>
  <si>
    <t>Dobava in vgradnja razvodne doze IP65</t>
  </si>
  <si>
    <t>100mm x 100mm</t>
  </si>
  <si>
    <t>150mm x 190mm</t>
  </si>
  <si>
    <t xml:space="preserve">Drobni vezni in pritrdilni material </t>
  </si>
  <si>
    <t>Skupaj - razsvetljava:</t>
  </si>
  <si>
    <t>C</t>
  </si>
  <si>
    <t>Mala moč in vodovni material</t>
  </si>
  <si>
    <t>1</t>
  </si>
  <si>
    <t>Dobava in montaža vtičnice, komplet z okvirjem,…</t>
  </si>
  <si>
    <t>podometna 16A, 250V, 50 Hz (P+N+Pe), šuko (šolska izvedba - serijsko ščiteni kontakti)</t>
  </si>
  <si>
    <t xml:space="preserve">podometna 16A, 250V, 50 Hz (P+N+Pe), šuko, s pokrovom, IP44 </t>
  </si>
  <si>
    <t>podometna, dvojna 16A, 250V, 50 Hz (P+N+Pe), šuko (šolska izvedba - serijsko ščiteni kontakti)</t>
  </si>
  <si>
    <t>podometna, enojna 16A, 250V, 50 Hz (P+N+Pe), šuko, šolska izvedba - serijsko ščiteni kontakti)</t>
  </si>
  <si>
    <t>podometna, dvojna 16A, 250V, 50 Hz (P+N+Pe), šuko, šolska izvedba - serijsko ščiteni kontakti)</t>
  </si>
  <si>
    <t>podometna, trojna 16A, 250V, 50 Hz (P+N+Pe), šuko</t>
  </si>
  <si>
    <t>enojna vtičnica 16A, 250V, 50Hz (P+N+PE) za vgradnjo v parapetni kanal (s pokrovom), vključno z montažnim in pritrdilnim priborom</t>
  </si>
  <si>
    <t>trojna vtičnica 16A, 250V, 50Hz (P+N+PE) za vgradnjo v parapetni kanal, vključno z montažnim in pritrdilnim priborom</t>
  </si>
  <si>
    <t>nadometna 16A, 250V, 50 Hz (P+N+Pe), s pokrovom, IP44</t>
  </si>
  <si>
    <t>nadometna 16A, 400V, 50 Hz (3P+N+Pe), s pokrovom, IP44</t>
  </si>
  <si>
    <t>Izdelava fiksnega priključka (izpusta kabla zaključenega s sponkami) in priklop porabnika</t>
  </si>
  <si>
    <t>fiksni priključek 230V, 50Hz 3x1,5(2,5)mm2</t>
  </si>
  <si>
    <t>fiksni priključek 400V, 50Hz do 5x4mm2</t>
  </si>
  <si>
    <t>fiksni priključek 400V, 50Hz 5x6 - 5x16mm2</t>
  </si>
  <si>
    <t>Priklop naprav (strojne inštalacije)</t>
  </si>
  <si>
    <t>Priključki so zajeti pod točko 3, prioklope izvedejo monterji strojnih inštalacij! Za termostate in regulatorje obratov ventilatorjev so predvideni kabelski izpusti iz sten</t>
  </si>
  <si>
    <t>FG16OR16 3 x 1,5 mm2</t>
  </si>
  <si>
    <t>FG16OR16 3 x 2,5 mm2</t>
  </si>
  <si>
    <t>FG16OR16 4 x 2,5 mm2</t>
  </si>
  <si>
    <t>FG16OR16 5 x 2,5 mm2</t>
  </si>
  <si>
    <t>FG16OR16 5 x 6 mm2</t>
  </si>
  <si>
    <t>FG16OR16 5 x 10 mm2</t>
  </si>
  <si>
    <t>FG16OR16 5 x 16 mm2</t>
  </si>
  <si>
    <t>FG16OR16 5 x 35 mm2</t>
  </si>
  <si>
    <t>RBT fi 32mm (oranžna)</t>
  </si>
  <si>
    <t>RFS fi 23mm  (samogasna)</t>
  </si>
  <si>
    <t>Dobava in montaža kabelske police, vključno z vsem
obešalnim priborom</t>
  </si>
  <si>
    <t>PK 50</t>
  </si>
  <si>
    <t>PK 100</t>
  </si>
  <si>
    <t>PK 200</t>
  </si>
  <si>
    <t>PK 300</t>
  </si>
  <si>
    <t>Dobava in vgradnja revizijske odprtine v mavčno kartonskem stropu (60cm x 60cm)</t>
  </si>
  <si>
    <t>Tesnenje prehoda med požarnima sektorjema s protipožarnim sistemom; vključno z oznako prehoda</t>
  </si>
  <si>
    <t>prehod do 10cm x 10cm</t>
  </si>
  <si>
    <t>prehod do 20cm x 40cm</t>
  </si>
  <si>
    <t>Pomoč pri zagonu strojnih naprav (ocena)</t>
  </si>
  <si>
    <t>Skupaj - mala moč in vodovni material:</t>
  </si>
  <si>
    <t>D</t>
  </si>
  <si>
    <t>Izenačitev potencialov</t>
  </si>
  <si>
    <t>Povezava kovinskih mas z vijačnimi spoji</t>
  </si>
  <si>
    <t>Dobava in  vgradnja zbiralke za izenačitev potencialov</t>
  </si>
  <si>
    <t>glavna</t>
  </si>
  <si>
    <t>dodatna</t>
  </si>
  <si>
    <t>Rumeno zeleni vodnik H07V-K</t>
  </si>
  <si>
    <t>6mm2</t>
  </si>
  <si>
    <t>10mm2</t>
  </si>
  <si>
    <t>16mm2</t>
  </si>
  <si>
    <t>Skupaj - izenačitev potencialov:</t>
  </si>
  <si>
    <t>E</t>
  </si>
  <si>
    <t>Strelovodna zaščita</t>
  </si>
  <si>
    <t>Dobava in polaganje tračnega ozemljila, spoji, oz. sponke zajete!</t>
  </si>
  <si>
    <t>temeljno ozemljilo - trak Rf 30x3,5mm2 (varjen na armaturo)</t>
  </si>
  <si>
    <t>krožno (strelovodno) ozemljilo - trak Rf 30x3,5mm2</t>
  </si>
  <si>
    <t>Dobava in pritrditev lovilnih in odvodnih vodnikov Hermi AH2 fi 10mm (legura), vključno z vsem montažnim materialom (nosilci, sponke)</t>
  </si>
  <si>
    <t>lovilna palica LOP01, višine h=1,0m z ustreznim pritrdilnim materialom. Proizvajalec HERMI</t>
  </si>
  <si>
    <t xml:space="preserve">Dobava in izdelava merilnega spoja, </t>
  </si>
  <si>
    <t>spoj v povozni merilni omarici (jašku)
ZON06 325mm x 225mm x 150mm (DxŠxV)</t>
  </si>
  <si>
    <t>spoj v pohodni merilni omarici (jašku)
ZON07 225mm x 125mm x 100mm (DxŠxV)</t>
  </si>
  <si>
    <t xml:space="preserve">spoj na višini 1,2m, vključno z vertikalno zaščito </t>
  </si>
  <si>
    <t>Izdelava spojev strelovodne inštalacije s kovinskimi elementi objekta</t>
  </si>
  <si>
    <t>spoj na strehi (legura Al)</t>
  </si>
  <si>
    <t>spoj v tleh (Rf); kovinki stebri, ograje, …</t>
  </si>
  <si>
    <t>Montažna dela strelovodne instalacije na višini</t>
  </si>
  <si>
    <t>Antikorozijska zaščita spojev</t>
  </si>
  <si>
    <t>Gradbena dela</t>
  </si>
  <si>
    <t xml:space="preserve">Drobni in montažni material </t>
  </si>
  <si>
    <t xml:space="preserve">Transportni in manipulativni stroški  </t>
  </si>
  <si>
    <t>Skupaj - strelovodna zaščita:</t>
  </si>
  <si>
    <t>F</t>
  </si>
  <si>
    <t>Strukturirano ožičenje</t>
  </si>
  <si>
    <t>Izvedba inštalacije za univerzalno ožičenje po standardu SIST EN 50173.</t>
  </si>
  <si>
    <t>Aktivna oprema ni predmet tega načrta!</t>
  </si>
  <si>
    <t>Dobava in vgradnja komunikacijske omare KV</t>
  </si>
  <si>
    <t>19" mrežna omara 45E, IP20 z vertikalnimi organizatorji kablov</t>
  </si>
  <si>
    <t>prostostoječa, s steklenimi vrati v kovinskem okvirju</t>
  </si>
  <si>
    <t>na sprednji strani, na vrhu pokrov s hladilnimi režami,</t>
  </si>
  <si>
    <t>panel s 6-timi vtičnicami 230V 50Hz in prenap. zašč. R. III</t>
  </si>
  <si>
    <t>1x polica in 2x par vodil</t>
  </si>
  <si>
    <t>1x priključni panel s KRONE letvicami za</t>
  </si>
  <si>
    <t>4x mrežno stikalo s 24. priključki GG45kat. 7</t>
  </si>
  <si>
    <t>2x mrežno stikalo s 24. priključki (Poe) GG45kat. 7</t>
  </si>
  <si>
    <t>1x kpl vertiklani organizatorji kablov</t>
  </si>
  <si>
    <t>1x kpl horizontalni organizatorji kablov</t>
  </si>
  <si>
    <t>polica za monitor</t>
  </si>
  <si>
    <t>izvlečna polica za tipkovnico</t>
  </si>
  <si>
    <t>3x dodatni okvir 19" za vgradnjo pasivne in aktivne opreme</t>
  </si>
  <si>
    <t>72x povezovalne vrvice 110-GG45(kat. 7)</t>
  </si>
  <si>
    <t>72x povezovalne vrvice 2xGG45(kat. 7)</t>
  </si>
  <si>
    <t>UPS Socomec NETYS PR 1700, RACMOUNT</t>
  </si>
  <si>
    <t>Zbiralka za izenačitev potenciala v omari</t>
  </si>
  <si>
    <t>Izvedba izenačitev potencialov - H07V-K 16mm2</t>
  </si>
  <si>
    <t>prenapetostna zaščita telefonske linije IM-xDSL</t>
  </si>
  <si>
    <t>vključno z vsemi potrebnimi elementi za vgradnjo</t>
  </si>
  <si>
    <t>skupaj - komunikacijska omara</t>
  </si>
  <si>
    <t>Dobava in montaža podatkovnme vtičnice GG458.p kat. 7e, vključno z dozo za vgradnjo</t>
  </si>
  <si>
    <t>enojna vtičnica GG458.p kat. 7 (podometna)</t>
  </si>
  <si>
    <t>dvojna vtičnica GG458.p kat. 7 (podometna)</t>
  </si>
  <si>
    <t>enojna vtičnica GG458.p kat. 7 (za v parapetni kanal)</t>
  </si>
  <si>
    <t>dvojna vtičnica GG458.p kat. 7 (za v parapetni kanal)</t>
  </si>
  <si>
    <t>dvojna vtičnica GG458.p kat. 7 (v nadometni dozi)</t>
  </si>
  <si>
    <t>Dobava in polaganje kabla na kabelsko polico, delno v inštalacijsko cev in parapetni kanal</t>
  </si>
  <si>
    <t xml:space="preserve">kabel S/FTP kat. 7 </t>
  </si>
  <si>
    <t>Pretvornik optikaMM / baker, vključno z napajlnikom</t>
  </si>
  <si>
    <t>Optični kabel za povezavo med vozliščema, položen na kabelsko polico, multimode 50/125µ, 12 vlaken (OM3), LSOH, za notranje polaganje in polaganje v kabelske kinete z zaščito pred glodalci,</t>
  </si>
  <si>
    <t>Zaključevanje MM 12xFO optičnega kabla - varjenje</t>
  </si>
  <si>
    <t>var</t>
  </si>
  <si>
    <t>Izvedba obojestranskih optičnih meritev - OTDR in slabljenje, označevanje priključkov in kabla po celotni trasi</t>
  </si>
  <si>
    <t>vlakna</t>
  </si>
  <si>
    <t xml:space="preserve">Zaključevanje kablov </t>
  </si>
  <si>
    <t>na panelih v KV</t>
  </si>
  <si>
    <t>na vtičnicah</t>
  </si>
  <si>
    <t>Dobava in polaganje zaščitne cevi</t>
  </si>
  <si>
    <t>PN 16</t>
  </si>
  <si>
    <t>RBT fi 16mm (rumena)</t>
  </si>
  <si>
    <t>RBT fi 23mm (rumena)</t>
  </si>
  <si>
    <t>Sistemski certifikat za sistem strukturiranega ožičenja</t>
  </si>
  <si>
    <t>zajeto v cenah</t>
  </si>
  <si>
    <t>Skupaj - strukturirano ožičenje:</t>
  </si>
  <si>
    <t>G</t>
  </si>
  <si>
    <t>Klicna govorna naprava</t>
  </si>
  <si>
    <t>Vgradi se lahko oprema drugega proizvajalca, ki mora biti najmanj tehnično enakovredna!</t>
  </si>
  <si>
    <t>Dobava in montaža zunanje klicne enote audio npr.: THANGRAM XIP s 16 tipkami in čelno ploščo iz svetlega aluminija, komplet s podometno dozo in podometnim okvirjem z vgrajenim piktogramom za gluhe (4LED indikatorji za vizuelni prikaz statusa sistema z možnostjo vgradnje čitalca kartic ali šifratorja za odpiranje el. ključavnice. Vgrajen mikrofon in zvočnik z možnostjo nastavljanja avdio kanalov. Vgrajen potenciometer za nastavitev časa odpiranje el. ključavnice v zaščiti IP54</t>
  </si>
  <si>
    <t xml:space="preserve"> - ožičenje po shemah proizvajalca opreme</t>
  </si>
  <si>
    <t>Dobava in montaža notranje enote AGATA CF, slušalka z možnostjo nastavitve glasnosti in izklop zvonenje z LED indikacijo, nastavljanje melodij zvonenja in število zvonenj s tipko za odpiranje vrat, priključek za priklop tipke za etažni zvonec</t>
  </si>
  <si>
    <t>Dobava in montaža napajalnika XIP 12 DIN</t>
  </si>
  <si>
    <t>Dobava in montaža relejne enote VLS/101</t>
  </si>
  <si>
    <t>Izvedba meritev, programiranje naprave s programskim paketom PCS, nasatavitve parametrov naprave</t>
  </si>
  <si>
    <t>Dobava in polaganje  kablov in kablastih vodnikov položenih delno podometno, delno uvlečen v instalacijske cevi in delno položen na kabelske police</t>
  </si>
  <si>
    <t>UTP 4x2x24 kat. 6a</t>
  </si>
  <si>
    <t>FG160R16 3x1,5mm2</t>
  </si>
  <si>
    <t>Skupaj - hišna govorna naprava:</t>
  </si>
  <si>
    <t>H</t>
  </si>
  <si>
    <t>Aktivna požarna zaščita</t>
  </si>
  <si>
    <t>V načrtu smo upoštevali opremo Zarja</t>
  </si>
  <si>
    <t>Požarna centrala, NJP-400A</t>
  </si>
  <si>
    <t>Linijski modul LIMOAP-400/126 za priklop adresnih javljalnikov in vmesnikov, ki se vgradi v centralo NJP-400A</t>
  </si>
  <si>
    <t>Vhodno izhodni modul VIMO 400</t>
  </si>
  <si>
    <t>Mrežni modul MRMO 400</t>
  </si>
  <si>
    <t>Modem</t>
  </si>
  <si>
    <t>AKU baterija 12V 24Ah</t>
  </si>
  <si>
    <t>Adresni optični javljalnik dima Apollo, OPT XP-95</t>
  </si>
  <si>
    <t>Adresni termični javljalnik požaraApollo, TER XP-95, 55°C</t>
  </si>
  <si>
    <t>Podnožje za adresne javljalnike Apollo, P XP-95/Discovery</t>
  </si>
  <si>
    <t>Adresni ročni javljalnik požara;
z izolatorjem in pleksi zaščito Apollo, RJ XP-95</t>
  </si>
  <si>
    <t>Adresni dvokanalni vhodni, enokanalni izhodni vmesnik Zarja, AV-618; krmilni vmesnik s 3A relejskim izhodom in dvema neodvisnima vhodoma, eden za priklop brezpotencialnih kontaktov in en OPTO vhod, komplet z ohišjem</t>
  </si>
  <si>
    <t xml:space="preserve">Konvencionalna požarna sirena ESB z bliskavko 24V, 98dB, </t>
  </si>
  <si>
    <t>Označevalna plošča HUPA, rdeče barve z belim simbolom,
125mm x 125mm</t>
  </si>
  <si>
    <t>Označevalna ploščica, rdeče barve z belo vgravirano oznako, 55mm x 30mm</t>
  </si>
  <si>
    <t>Označevalna plošča, ROČNI JAVLJALNIK,- 125x125  mm</t>
  </si>
  <si>
    <t>Dobava in polaganje kabla</t>
  </si>
  <si>
    <t xml:space="preserve">JB-YY 1X2X0,8 (RDEČ); za adresno zanko; </t>
  </si>
  <si>
    <t>NHXH-O FE180/E30 2x1,5; požarna odpornost E30; za sirene</t>
  </si>
  <si>
    <t>NYY-J 3x1,5</t>
  </si>
  <si>
    <t>PN 13,5</t>
  </si>
  <si>
    <t xml:space="preserve">Priklop, testiranje, zagon 
</t>
  </si>
  <si>
    <t>Izdelava programa za požarni sistem</t>
  </si>
  <si>
    <t>Projekt PID - elektro;
dopolnitev obstoječe projektne dokumentacije za javljanje požara</t>
  </si>
  <si>
    <t>Predaja sistema investitorju ter šolanje pooblaščenih oseb investitorja, tehnična dokumentacija dobavljene opreme, navodila za uporabo, certifikati</t>
  </si>
  <si>
    <t>Drobni pritrdilni in vezni material</t>
  </si>
  <si>
    <t>Montaža in povezovanje elementov;
prevzem opreme od ZARJA (podnožja, vmesniki, itd), montaža in električno povezovanje podnožij javljalnikov, vmesnikov in ostalih elementov sistema za javljanje požara - cena na kos</t>
  </si>
  <si>
    <t xml:space="preserve">Dobava kabla za adresno zanko;
</t>
  </si>
  <si>
    <t xml:space="preserve">Dobava  kabla s požarno odpornostjo E30; priklop siren
</t>
  </si>
  <si>
    <t>Dobava kabla JY(St)Y 2x2x0,8; mrežna povezava med centralama</t>
  </si>
  <si>
    <t>Nepredvidena dela (le s potrditvijo nadzora oz. investitorja)</t>
  </si>
  <si>
    <t>Pregled požarnega javljanja;
stroški in organizacija preizkusa javljanja požara s strani pooblaščene organizacije ter izdaja potrdila o brezhibnosti</t>
  </si>
  <si>
    <t>Sodelovanje pri pregledu požarnega sistema;
sodelovanje serviserjev pri izvedbi funkcionalnega pregleda vgrajenega sistema za javljanje požara, za delovanje strojniških naprav vključno s požarnimi loputami in ostalimi napravami v okviru javljanja požara</t>
  </si>
  <si>
    <t>Skupaj - aktivna požarna zaščita:</t>
  </si>
  <si>
    <t>I</t>
  </si>
  <si>
    <t>Sistem kontrole vhodov in izhodov</t>
  </si>
  <si>
    <t>Dobava in montaža centrala za sistem rešitve iz vrtca npr. tip: NORICA v sestavi:</t>
  </si>
  <si>
    <t>centralna enota TZ 210 N Up</t>
  </si>
  <si>
    <t>ključavnica z elektro odmikačem</t>
  </si>
  <si>
    <t>notranje stikalo</t>
  </si>
  <si>
    <t>zunanje stikalo, aktiviranje s ključem SCT 21</t>
  </si>
  <si>
    <t>panik ključavnica funkcija "B"</t>
  </si>
  <si>
    <t>drobni material, montažna dela</t>
  </si>
  <si>
    <t xml:space="preserve">Dobava in polaganje kabla </t>
  </si>
  <si>
    <t>UTP 4x2x23 kat. 6a</t>
  </si>
  <si>
    <t>RBT fi 16mm</t>
  </si>
  <si>
    <t>Dobava in montaža UPS naprave 3,0 kVA 15 min</t>
  </si>
  <si>
    <t>Skupaj - sistem kontrole vhodov in izhodov:</t>
  </si>
  <si>
    <t>J</t>
  </si>
  <si>
    <t>Sistem ozvočenja</t>
  </si>
  <si>
    <t>Integrirani mešalčni ojačevalnik 2 mikrofonska (jack - spredaj)
4 linijski (RCA - zadaj), 100W kot SEA SN01111 (za vrtec)</t>
  </si>
  <si>
    <t>Namizni  konferenčni mikrofon  na podstavku, s tipko za brezšumni vklop/izklop, fantomsko napajanje , 5m kabla in XLR konektor  (MM115/SNO1310S)</t>
  </si>
  <si>
    <t>Vgradni stropni zvočnik 10W/100V, SPL94/104 dB, 80Hz-20 kHz, premer Fi 216 mm, beli RAL 9010 (SNZ2110-SEA)</t>
  </si>
  <si>
    <t>Atenuator - regulator glasnosti, podometni</t>
  </si>
  <si>
    <t>Dobava in polaganje cevi</t>
  </si>
  <si>
    <t>LiYCY 3x1,5mm2</t>
  </si>
  <si>
    <t>Priklop zvočnika na obstoječ sistem (šola)</t>
  </si>
  <si>
    <t>Zagon opreme, nastavitve, programiranje</t>
  </si>
  <si>
    <t>Skupaj - sistem ozvočenja:</t>
  </si>
  <si>
    <t>K</t>
  </si>
  <si>
    <t>Ure</t>
  </si>
  <si>
    <t>Vgradi se lahko oprema drugega proizvajalca, ki mora biti najmanj tehnično enakovredna in jo je mogoče priključiti na obstoječo matično uro; Iskra Mehanizmi</t>
  </si>
  <si>
    <t>VME-31 - enostranska minutna ura premera 300 mm s številkami dvostranska izvedba – pritrditev na strop ali steno enostranska izvedba; Iskra Mehanizmi</t>
  </si>
  <si>
    <t>montažna dela, priklop na obstoječi sistem šole</t>
  </si>
  <si>
    <t>Skupaj - ure:</t>
  </si>
  <si>
    <t>L</t>
  </si>
  <si>
    <t>Meritve in dokumentacija</t>
  </si>
  <si>
    <t xml:space="preserve">Funkcionalni preizkus instalacije </t>
  </si>
  <si>
    <t>Izvedba meritev, vključno s poročilom v dveh izvodih</t>
  </si>
  <si>
    <t>Meritve električnih inštalacij in ozemljitev</t>
  </si>
  <si>
    <t>Meritve strelovodne zaščite</t>
  </si>
  <si>
    <t>Meritve Ethernet povezav</t>
  </si>
  <si>
    <t>Meritve osvetljenosti po standardu SIST EN 12464-1</t>
  </si>
  <si>
    <t>Pridobitev potrdila pooblaščene inštitucije v dveh izvodih</t>
  </si>
  <si>
    <t>potrdilo o brezhibnosti delovanja varnostne razsvetljave</t>
  </si>
  <si>
    <t>potrdilo o brezhibnosti delovanja sistema aktivne požarne zaščite (že zajeto v delu popisa APZ)</t>
  </si>
  <si>
    <t>Skupaj - meritve in dokumentacija:</t>
  </si>
  <si>
    <t>ELEKTROINŠTALACIJSKIH DEL IN ELEKTROMATERIALA</t>
  </si>
  <si>
    <r>
      <t>Dobava in montaža lovilne palice, vključno s kompletom za pritrditev na streho (</t>
    </r>
    <r>
      <rPr>
        <b/>
        <sz val="11"/>
        <rFont val="Verdana"/>
        <family val="2"/>
        <charset val="238"/>
      </rPr>
      <t>uskladitev med izvedbo!</t>
    </r>
    <r>
      <rPr>
        <sz val="11"/>
        <rFont val="Verdana"/>
        <family val="2"/>
        <charset val="238"/>
      </rPr>
      <t>)</t>
    </r>
  </si>
  <si>
    <t>Nadgradna svetilka kot npr. BEGHELLI A12-10033C BS102 LED, 40W 3500lm, 3000K,IP65, inox zapirala, dimenzije: 264mm ~ 121mm ~ 82mm (ali najmanj enakovredno)</t>
  </si>
  <si>
    <t>Nadgradna svetilka LED 59W 3500lm, 3000K, IP65, inox zapirala, kot npr. BEGHELLI A12-10034C BS102 LED, dimenzije: 264mm ~ 121mm ~ 82mm</t>
  </si>
  <si>
    <t>Svetleči piktogram Indica LED 20m (SA-trajni spoj); kot npr. BEGHELLI (ali enakovredno)</t>
  </si>
  <si>
    <t>Nadradna svetilka varnostne razsvetljave kot npr. BEGHELLI LLL-LARGA DW RC LG 24W SE/SA/PS 1/2/3H, 1W/LED, IP43, DALI (ali najmanj enakovredno)</t>
  </si>
  <si>
    <t>Nadgradna svetilka varnostne razsvetljave kot npr. BEGHELLI LLL-LUNGA DW RC LG 24W SE/SA/PS 1/2/3H, 1W/LED, IP43, DALI (ali najmanj enakovredno)</t>
  </si>
  <si>
    <t>Vgradna svetilka varnostne razsvetljave kot npr. BEGHELLI LLL-LARGA DW RC LG 24W SE/SA/PS 1/2/3H, 1W/LED, IP43, DALI (ali najmanj enakovredno)</t>
  </si>
  <si>
    <t>Vgradna svetilka varnostne razsvetljave kot npr. BEGHELLI LLL-LUNGA DW RC LG 24W SE/SA/PS 1/2/3H, 1W/LED, IP43, DALI (ali najmanj eankovredno)</t>
  </si>
  <si>
    <t>Nadgradna svetilka varnostne razsvetljave (1h avtonomije) kot npr. BEGHELLI ACCIAIO LED, DALI (ACC LED 8W SE AT 1N); AT/1h, IP66 (pripravni spoj)/ +termostat in grelec (do -20°C)
(ali najmanj enakovredno)</t>
  </si>
  <si>
    <t>Nadgradna svetilka varnostne razsvetljave (1h avtonomije) kot npr. BEGHELLI LOGICA LED, DALI 12183 (LG 11W) 1,5/3/4h SE (pripravni spoj), 4W/LED, IP65 (ali najmanj enakovredno)</t>
  </si>
  <si>
    <t>Stenska nadgradna svetilka kot npr. SITECO Powerbrik LED SLIM, (0LS5297L10840S) 10W, 900 lm, 3000K, CRI&gt;80, EVG, IP 65</t>
  </si>
  <si>
    <t>Nadgradna svetilka kot npr. Lena lightning Quadro 191541/HV LED 3000K, 210mm x 210mm, 6W, IK08, IP54</t>
  </si>
  <si>
    <t>Nadgradna svetilka kot npr. Lena Lightning Teo LED (191978)
15W/1550lm/3000K, IP65, A+; fi306/90mm (ali najmanj enakovredno)</t>
  </si>
  <si>
    <t>Vgradni LED panel kot npr. Begheli PaneLED - 70041, UGR&lt;19, 3000K, 600mm x 600mm, 38W, 3000lm</t>
  </si>
  <si>
    <t xml:space="preserve">Nadgradni LED panel kot npr. Begheli PaneLED - 70041, UGR&lt;19, 3000K, 600mm x 600mm, 38W, 3000lm + ohišje za nadgrano montažo!
</t>
  </si>
  <si>
    <r>
      <t>Nadgradna ali spuščena asimetrična svetilka kot npr. SPITTLER 8624481346418 SL624PLLB LED ASYMMETRIC; LED 1x47W, EVG, DALI, za osvetlitev table 3360lm, 71lm/W, 3000K, 47W
(1236mm x 190mm x 47mm),</t>
    </r>
    <r>
      <rPr>
        <b/>
        <sz val="11"/>
        <rFont val="Verdana"/>
        <family val="2"/>
        <charset val="238"/>
      </rPr>
      <t xml:space="preserve"> + obešalni pribor</t>
    </r>
    <r>
      <rPr>
        <sz val="11"/>
        <rFont val="Verdana"/>
        <family val="2"/>
        <charset val="238"/>
      </rPr>
      <t xml:space="preserve"> - spuščena za 1m</t>
    </r>
  </si>
  <si>
    <t>Nadgradni panel kot npr. Beghelli PaneLED - 70038, 3000K, 300mm x 300mm, 14W + okvir 20099 za nadgradno montažo</t>
  </si>
  <si>
    <t>Nadgradni panel kiot npr.  Beghelli PaneLED - 70038, 3000K, 300mm x 300mm, 14W + okvir 20099 za nadgradno montažo in obešalo 70033!</t>
  </si>
  <si>
    <r>
      <t xml:space="preserve">Vgradni panel kot npr. Beghelli PaneLED - 70038, 3000K, 300mm x 300mm, 14W </t>
    </r>
    <r>
      <rPr>
        <b/>
        <sz val="11"/>
        <rFont val="Verdana"/>
        <family val="2"/>
        <charset val="238"/>
      </rPr>
      <t xml:space="preserve">+ pribor za vgradnjo v mavčno kartonsko steno </t>
    </r>
    <r>
      <rPr>
        <sz val="11"/>
        <rFont val="Verdana"/>
        <family val="2"/>
        <charset val="238"/>
      </rPr>
      <t>(ali najmanj enakovredno)</t>
    </r>
  </si>
  <si>
    <t>Rekapitulacija ELEKTRO INŠTALACIJ</t>
  </si>
  <si>
    <t>SKUPAJ ELEKTRO INŠTALACIJ:</t>
  </si>
  <si>
    <r>
      <t xml:space="preserve">Nadgradni LED panel kot npr. SD 236PLSD, UGR19, SD, 3000K, 300mm x1200mm, 36W, UGR&lt;19! </t>
    </r>
    <r>
      <rPr>
        <b/>
        <sz val="11"/>
        <rFont val="Verdana"/>
        <family val="2"/>
        <charset val="238"/>
      </rPr>
      <t xml:space="preserve">+ ohišje za nadgradno montažo! </t>
    </r>
    <r>
      <rPr>
        <sz val="11"/>
        <rFont val="Verdana"/>
        <family val="2"/>
        <charset val="238"/>
      </rPr>
      <t>(ali najmanj enakovredno)</t>
    </r>
  </si>
  <si>
    <r>
      <t xml:space="preserve">Vgradni LED panel kot npr. SD 418PSD, UGR19, SD, 3000K, 600mm x600mm, 36W, UGR&lt;19! </t>
    </r>
    <r>
      <rPr>
        <b/>
        <sz val="11"/>
        <rFont val="Verdana"/>
        <family val="2"/>
        <charset val="238"/>
      </rPr>
      <t xml:space="preserve">+ pribor za vgradnjo v mavčno </t>
    </r>
    <r>
      <rPr>
        <sz val="11"/>
        <rFont val="Verdana"/>
        <family val="2"/>
        <charset val="238"/>
      </rPr>
      <t>kartonski strop! (ali najmanj enakovredno)</t>
    </r>
  </si>
  <si>
    <t>Nadgradna svetilka varnostne razsvetljave (1h avtonomije) kot npr. BEGHELLI LOGICA LED, DALI 12183 (LG 11W) 1,5/3/4h SA (trajni spoj), 4W/LED, IP65 (ali najmanj enakovredno)</t>
  </si>
  <si>
    <t>Dobava in montaža triprekatnega kovinskega parap. kanala ELBA 130/72, opremljenega s pokrovom, pregrado, vključno z drobnim, veznim in montažnim materialom (montaža na pohištvo), (ali najmanj enakovredno)</t>
  </si>
  <si>
    <t>Dobava in montaža kabelske police, vključno z vsem obešalnim priborom</t>
  </si>
  <si>
    <t>REKAPITULACIJA STROŠKOV ZA GRADBENA IN ZAKLJUČNA GRADBENA DELA</t>
  </si>
  <si>
    <t>SKUPNA REKAPITULACIJA STROŠKOV ZA GRADBENA, ZAKLJUČNA GRADBENA DELA IN INŠTALACIJSKA DELA</t>
  </si>
  <si>
    <t>Ponudnik:</t>
  </si>
  <si>
    <t>D.</t>
  </si>
  <si>
    <t>ELEKTRO INŠTALACIJE</t>
  </si>
  <si>
    <t>DEMONTAŽNA DELA</t>
  </si>
  <si>
    <t>RAZDELILNIKI</t>
  </si>
  <si>
    <t>RAZSVETLJAVA</t>
  </si>
  <si>
    <t>MALA MOČ IN VODOVNI MATERIAL</t>
  </si>
  <si>
    <t>IZENAČITEV POTENCIALOV</t>
  </si>
  <si>
    <t>STRELOVODNA ZAŠČITA</t>
  </si>
  <si>
    <t>STRUKTURIRANO OŽIČENJE</t>
  </si>
  <si>
    <t>KLICNA GOVORNA NAPRAVA</t>
  </si>
  <si>
    <t>AKTIVNA POŽARNA ZAŠČITA</t>
  </si>
  <si>
    <t>SISTEM KONTROLE VHODOV IN IZHODOV</t>
  </si>
  <si>
    <t>SISTEM OZVOČENJA</t>
  </si>
  <si>
    <t>URE</t>
  </si>
  <si>
    <t>MERITVE IN DOKUMENTACIJA</t>
  </si>
  <si>
    <t>ELEKTRO INŠTALACIJE SKUPAJ:</t>
  </si>
  <si>
    <t xml:space="preserve">OGREVANJE </t>
  </si>
  <si>
    <t>STROJNE INŠTALACIJE SKUPAJ:</t>
  </si>
  <si>
    <t>Datum:</t>
  </si>
  <si>
    <t>Podpis in žig ponudnika</t>
  </si>
  <si>
    <t>Planiranje dna gradbene jame temeljev s točnostjo ±2 cm, vključno z utrjevanjem do Ev2=35MPa.</t>
  </si>
  <si>
    <t xml:space="preserve">Nabava, rezanje, krivljenje, dobava in polaganje armature iz rebrastih palic kvalitete S500, prereza enakega ali večjega nad fi 14 mm.                              </t>
  </si>
  <si>
    <r>
      <t>Cev Ø 250 mm, poraba betona 0,26 m</t>
    </r>
    <r>
      <rPr>
        <vertAlign val="superscript"/>
        <sz val="10"/>
        <rFont val="Arial"/>
        <family val="2"/>
        <charset val="238"/>
      </rPr>
      <t>3</t>
    </r>
    <r>
      <rPr>
        <sz val="10"/>
        <rFont val="Arial"/>
        <family val="2"/>
        <charset val="238"/>
      </rPr>
      <t>/m</t>
    </r>
    <r>
      <rPr>
        <vertAlign val="superscript"/>
        <sz val="10"/>
        <rFont val="Arial"/>
        <family val="2"/>
        <charset val="238"/>
      </rPr>
      <t>1</t>
    </r>
    <r>
      <rPr>
        <sz val="10"/>
        <rFont val="Arial"/>
        <family val="2"/>
        <charset val="238"/>
      </rPr>
      <t>:  (SN-8)</t>
    </r>
  </si>
  <si>
    <r>
      <t>Cev Ø 160 mm, poraba betona 0,11 m</t>
    </r>
    <r>
      <rPr>
        <vertAlign val="superscript"/>
        <sz val="10"/>
        <rFont val="Arial"/>
        <family val="2"/>
        <charset val="238"/>
      </rPr>
      <t>3</t>
    </r>
    <r>
      <rPr>
        <sz val="10"/>
        <rFont val="Arial"/>
        <family val="2"/>
        <charset val="238"/>
      </rPr>
      <t>/m</t>
    </r>
    <r>
      <rPr>
        <vertAlign val="superscript"/>
        <sz val="10"/>
        <rFont val="Arial"/>
        <family val="2"/>
        <charset val="238"/>
      </rPr>
      <t>1</t>
    </r>
    <r>
      <rPr>
        <sz val="10"/>
        <rFont val="Arial"/>
        <family val="2"/>
        <charset val="238"/>
      </rPr>
      <t>:  (SN-8)</t>
    </r>
  </si>
  <si>
    <r>
      <t>Cev Ø 110 mm, poraba betona 0,09 m</t>
    </r>
    <r>
      <rPr>
        <vertAlign val="superscript"/>
        <sz val="10"/>
        <rFont val="Arial"/>
        <family val="2"/>
        <charset val="238"/>
      </rPr>
      <t>3</t>
    </r>
    <r>
      <rPr>
        <sz val="10"/>
        <rFont val="Arial"/>
        <family val="2"/>
        <charset val="238"/>
      </rPr>
      <t>/m</t>
    </r>
    <r>
      <rPr>
        <vertAlign val="superscript"/>
        <sz val="10"/>
        <rFont val="Arial"/>
        <family val="2"/>
        <charset val="238"/>
      </rPr>
      <t>1</t>
    </r>
    <r>
      <rPr>
        <sz val="10"/>
        <rFont val="Arial"/>
        <family val="2"/>
        <charset val="238"/>
      </rPr>
      <t>:  (SN-4)</t>
    </r>
  </si>
  <si>
    <t>Izdelava in dobava gradbiščne table (GT) dim. 200 x 250 cm izdelane iz belega akrilnega stekla, napisi iz plastificirane samolepilne folije, izdelana skladno s Pravilnik o gradbiščih, in danimi navodili naročnika, kompletno z nosilno podkonstrukcijo in temelji za podkonstrukcijo ter kompletno odstranitvijo po končani gradnji. Končno izvedbo oz. izgled GT potjuje nadzor.</t>
  </si>
  <si>
    <t>Izdelava projekta izvajanja betonskih konstrukcij, kjer se določijo posamezne recepture za betone in potrebni dodatki za vse betonske kostrukcije.</t>
  </si>
  <si>
    <t>Dobava in izdelava notranjega stojnega cementnega ometa stropov, minimalna debelina 15mm, premazom  površine sten z betonkontakom za boljši oprijem, površina ometa fino zaglajene izvedbe,  vrsta ometa po izboru investitorja glede na vrsto uporabe.</t>
  </si>
  <si>
    <t>a.) dimenzija vratic 20/20 cm</t>
  </si>
  <si>
    <t>b.) dimenzija vratic 30/30 cm</t>
  </si>
  <si>
    <t>d.) dimenzija vratic 50/50 cm</t>
  </si>
  <si>
    <t>c.) dimenzija vratic 40/40 cm</t>
  </si>
  <si>
    <t>Dobava in montaža zaščite pred pripiro prstov pri notranjih vratih po igralnicah.  Zaščita je narejena iz trdega sintetičnega material (PP), višina zaščite 1,98 m, barva po izboru projektanta (kot npr. FINPROTECT PLUS).</t>
  </si>
  <si>
    <t>Izdelava dobava in montaža sistema za alu in notranja lesena vrata, kot npr. XL sistem Titan.</t>
  </si>
  <si>
    <t>- dolžina cilindra 30/40 mm</t>
  </si>
  <si>
    <t>- dolžina cilindra 45/45 mm</t>
  </si>
  <si>
    <t>- dolžina cilindra 45/50 mm</t>
  </si>
  <si>
    <t>- dolžina cilindra 27,5 / 27,5 mm</t>
  </si>
  <si>
    <t>- izdelava sistemskih ključev</t>
  </si>
  <si>
    <t xml:space="preserve">Izdelava in demontaža cevnega fasadnega odra višine do 20,00 m, za dobo do 150 dni, zahtevna fasada (izdelavo fasade, montažo ograj, obrob in ostalih kleparskih izdelkov, montažo stavbnega pohištva in ostalih del, ki se izvajajo na fasadi). Oder z zaščitnimi ponjavami za senčenje ter vsemi potrebnimi horizontalnimi in vertikalnimi prehodi in lestvami na posamezne delovne platoje, potrebnimi sidri in varnostnimi ograjami ( podana narisna površina odra). V ceni upoštevati izdelavo zaščitnih tunelov-prehodov za morebitne prehode pešcev pod odrom (vhodi v objekt). Zaščito izdelati po navodilih koordinatorja za varnost in zdravje pri delu. </t>
  </si>
  <si>
    <t>Izdelava, dobava in montaža ALU steklenih vrat in sestavov, sestavljenih iz ojačanega ALU podboja in  varnostne vezane zasteklitve, alu profili debeline 56mm (npr. Alu K D56ID, Ud=1,2 W/m2K) s termo členom, varnostno zasteklitvijo z prozornim lepljenim steklom 44,2mm, profili  prašno barvani v barvi in RAL tonu po izbiri arhitekta s sledečo opremo: nadstandardno inox okovje (AISI 316L), min 4 3D vertikalna nasadila po enem krilu, inox kljuko s sistemsko cilindrično ključavnico; odbojnim gumbom,  dvojno sintetično tesnilno gumo v podbojih, skito pripiro "giljotina", s tračnim mehanskim samozapiralom npr. Geze, ključi po centralnem sistemu, Sestavi so v celoti zaščiteni in opremljeni z opremo, ki ustreza opisu projektanta iz sheme PZI načrta. Vrata izdelana po meri ali tipska od poljubnega proizvajalca, kot sledi:</t>
  </si>
  <si>
    <t>kot postavka 9,20, notranjih ALU enokrilnih vrat z nadsvetlobo in stransko obsvetlobo dim. 120+95/220+65 cm, stranska obsvetloba in nadsvetloba sta fiksni, zasteklitev krila, obsvetlobe in nadsvetlobe  z varnostnim lepljenim steklom, vratno krilo in podboj prašno barvana v RAL. Oprema podboja in krila: tračnim samozapiralom, inox kljuko, cilindrično klučavnico, odbojnim gumbom, dvojno sintetično tesnilno gumo v podbojih, vključno z vsemi transporti, pritrdilnim in tesnilnim materialom in zaključki na notranji ter zunanji strani vrat. Zahteve po splošnih opisih za notranja alu vrata. Oznaka V2.</t>
  </si>
  <si>
    <t xml:space="preserve">Izdelava, dobava in montaža zunanjih alu steklenih vrat in sestavov, sestavljenih iz ojačanega ALU podboja in vezane zasteklitve, Alu profilov debeline 77 mm (npr. Alu K 77ID, Ud=0,90 W/m2K) s termo členom, vezano varnostno zasteklitvijo; varnostno kaljeno  prozorno steklo, sestavljeno troslojni kaljeni varnostni vezani izolativni sestav  4/18/4/18/4 mm, ali lepjenim steklom 44,2 /14/4/14/44,2 - po statičnih zahtevah, Ug= 0,50 W/m2K, vse prašno barvano v barvi in RAL tonu po izbiri arhitekta s sledečo opremo: nadstandardno inox okovje (AISI 316L), min. 4 kos 3D vertikalna  nasadila po enem krilu, inox kljuko s cilindrično ključavnico in odbojnim gumbom,  s tremi  sintetičnimi tesnilnimi gumami v podbojih, skito pripiro "giljotina" ali spodnjim pragom, s tračnim mehanskim samozapiralom, vgradnja stavbnega pohištva po "smernicah RAL" in z npr. llbruck-ovimi materiali ali enakovredno: tesnjenje mora biti trinivojsko, ključi po centralnem sistemu oz. sistemski (min. 10 ključev / posamezna vrata). </t>
  </si>
  <si>
    <t>Kot postavka 9.16, fasadna stena oz. vrata z nadsvetlobo in obsvetlobo skupne velikosti 180 / 290 cm, oz. 120+60/220+70 cm, trislojna varnostna zasteklitev krila, obsvetlobe in nadsvetlobe, na podboju je elektro prijemnik (elektro ključavnica) s stikalom za odpiranje z notranje strani in vezavo na alarm in noranjo domofonsko enoto v primeru odpiranja, odbojnim gumbom, vratno krilo in podboj prašno barvana v RAL, vključno s pritrdilnim in tesnilnim materialom in zaključki na notranji strani vrat. Zahteve po splošnih opisih za zunanja alu vrata. RAL montaža. Oznaka V1.</t>
  </si>
  <si>
    <t>Kot postavka 9,16, zunanja ALU enokrilnih vrat z nadsvetlobo dim. 100/220+65 cm, v krilo je vgrajeno ALU TI polnilo debeline 50mm, okno nadsvetlobe se odpira po horizontalni osi (ventus) s pomočjo teleskopske ročice, zasteklitev nadsvetlobe s izolacijsko steklitvijo 4/18/4/18/4, krilo, polnilo in podboj prašno barvana v RAL. Vratno krilo ima vgrajeno tračno samozapiralo, odbojnim gumbom, spodnjim pragom, vključno z vsemi transporti, pritrdilnim in zaključki na notranji strani vrat. Zahteve po splošnih opisih za zunanja alu vrata, RAL montaža. Oznaka V5.</t>
  </si>
  <si>
    <r>
      <t>Dobava in montaža Alu notranjih enokrilnih zasteklenih ognjevarnih vrat z nadsvetlobo in obsvetlobo požarne odpornosti VEI</t>
    </r>
    <r>
      <rPr>
        <vertAlign val="subscript"/>
        <sz val="10"/>
        <rFont val="Arial"/>
        <family val="2"/>
        <charset val="238"/>
      </rPr>
      <t>2</t>
    </r>
    <r>
      <rPr>
        <sz val="10"/>
        <rFont val="Arial"/>
        <family val="2"/>
        <charset val="238"/>
      </rPr>
      <t>30-C4S dimenzije 120+95/220+65 cm, min svetli prehod 100cm, zasteklitev obsvetlobe in nadsvetlobe je fiksna, alu okvir in krilo, zastekleno krilo z vstavljenim ognjevarnim steklom požarne odpornosti EI30, npr. Piroglas deb. 21mm, izdelano iz Alu profilov, prašno barvano po RAL, Oprema podboja in krila: min 4 x 3D vertikalna nasadila, inox kljuko s sistemsko varnostno ključavnico, odbojnim gumbom, zaključne alu letvice na notranji in zunanji strani vrat, požarnim tračnim samozapiralom. Zahteve po splošnih opisih za notranja požarna alu vrata. Oznaka V3.</t>
    </r>
  </si>
  <si>
    <r>
      <t>Dobava in montaža Alu notranjih dvokrilnih zasteklenih ognjevarnih vrat (brez vertikalnega prečnika) z nadsvetlobo in obsvetlobo, požarne odpornosti VEI</t>
    </r>
    <r>
      <rPr>
        <vertAlign val="subscript"/>
        <sz val="10"/>
        <rFont val="Arial"/>
        <family val="2"/>
        <charset val="238"/>
      </rPr>
      <t>2</t>
    </r>
    <r>
      <rPr>
        <sz val="10"/>
        <rFont val="Arial"/>
        <family val="2"/>
        <charset val="238"/>
      </rPr>
      <t>30-C4S,  dimenzij 120+55+40cm-fiksen del/220+65 cm, obsvetloba in nadsvetloba sta fiksni, drugo krilo vrat se odpira preko zapaha, alu okvir in krilo, zastekleno krilo z vstavljenim ognjevarnim steklom požarne odpornosti EI30 npr. Piroglas deb. 21mm, izdelano iz Alu profilov, prašno barvano po RAL, Oprema podboja in krila: min 4kosi x 3D vertikalna nasadila, inox kljuko s cilindrično varnostno ključavnico, odbojnima gumbom, zaključne alu letvice na notranji in zunanji strani vrat, požarnim tračnim samozapiralom. Zahteve po splošnih opisih za notranja požarna alu vrata. Oznaka V13.</t>
    </r>
  </si>
  <si>
    <r>
      <t>Dobava in montaža Alu notranjih enokrilnih zasteklenih ognjevarnih vrat z nadsvetlobo in obsvetlobo, požarne odpornosti VEI</t>
    </r>
    <r>
      <rPr>
        <vertAlign val="subscript"/>
        <sz val="10"/>
        <rFont val="Arial"/>
        <family val="2"/>
        <charset val="238"/>
      </rPr>
      <t>2</t>
    </r>
    <r>
      <rPr>
        <sz val="10"/>
        <rFont val="Arial"/>
        <family val="2"/>
        <charset val="238"/>
      </rPr>
      <t>30-C4S, dimenzij 120+955cm-fiksen del/220+85 cm, min svetli prehod 100cm, obsvetloba in nadsvetloba sta fiksni, alu okvir in krilo, zasteklitev z vstavljenim ognjevarnim steklom požarne odpornosti EI30 npr. Piroglas del. 21mm, izdelano iz Alu profilov, prašno barvano po RAL, Oprema podboja in krila: min 4 kosi  x 3D vertikalna nasadila, inox kljuko cilindrično varnostno ključavnico, odbojnim gumbom, zaključne alu letvice na notranji in zunanji strani vrat, požarno  tračno samozapiralo. Zahteve po splošnih opisih za notranja požarna alu vrata. Oznaka V18.</t>
    </r>
  </si>
  <si>
    <r>
      <t>Dobava in montaža Alu notranjih enokrilnih zasteklenih ognjevarnih vrat z nadsvetlobo in obsvetlobo, požarne odpornosti VEI</t>
    </r>
    <r>
      <rPr>
        <vertAlign val="subscript"/>
        <sz val="10"/>
        <rFont val="Arial"/>
        <family val="2"/>
        <charset val="238"/>
      </rPr>
      <t>2</t>
    </r>
    <r>
      <rPr>
        <sz val="10"/>
        <rFont val="Arial"/>
        <family val="2"/>
        <charset val="238"/>
      </rPr>
      <t>30-C4S dimenzij 120+60cm-fiksen del/220+60 cm, min svetli prehod 100cm, obsvetloba in nadsvetloba sta fiksni, zasteklitev s steklom požarne odpornosti EI30 npr. Piroglas deb. 21mm, alu okvir in krilo, izdelano iz Alu profilov, prašno barvano po RAL, Oprema podboja in krila: min 4 kosi x 3D vertikalna nasadila, inox kljuko s cilindrično varnostno ključavnico, odbojnim gumbom, zaključne Alu letvice na notranji in zunanji strani, požarno tračno samozapiralo. Zahteve po splošnih opisih za notranja požarna alu vrata. Oznaka V19.</t>
    </r>
  </si>
  <si>
    <r>
      <t>Dobava in montaža Alu notranjih enokrilnih polnih ognjevarnih vrat požarne odpornosti VEI</t>
    </r>
    <r>
      <rPr>
        <vertAlign val="subscript"/>
        <sz val="10"/>
        <rFont val="Arial"/>
        <family val="2"/>
        <charset val="238"/>
      </rPr>
      <t>2</t>
    </r>
    <r>
      <rPr>
        <sz val="10"/>
        <rFont val="Arial"/>
        <family val="2"/>
        <charset val="238"/>
      </rPr>
      <t>60-C2S dimenzij 120/220 cm, min svetli prehod 100cm, alu okvir in krilo, izdelano iz Alu profilov, prašno barvano po RAL 9010, Oprema podboja in krila: min 3 x 3D vertikalna nasadila, inox kljuko s cilindrično ključavnico, odbojnim gumbom, požarno tračno samozapiralo. Zahteve po splošnih opisih za notranja požarna alu vrata. Oznaka V23.</t>
    </r>
  </si>
  <si>
    <r>
      <t>Dobava in montaža Alu zunanjih enokrilnih polnih ognjevarnih vrat, požarne odpornosti VEI</t>
    </r>
    <r>
      <rPr>
        <vertAlign val="subscript"/>
        <sz val="10"/>
        <rFont val="Arial"/>
        <family val="2"/>
        <charset val="238"/>
      </rPr>
      <t>2</t>
    </r>
    <r>
      <rPr>
        <sz val="10"/>
        <rFont val="Arial"/>
        <family val="2"/>
        <charset val="238"/>
      </rPr>
      <t>30-C4S dimenzij 90/156 cm, alu okvir in krilo, izdelano iz Alu profilov, Ud=0,9 W/m2K s termo členom prašno barvano po RAL 9010, Oprema podboja in krila: min 3 x 3D vertikalna nasadila, inox kljuko s cilinrično ključavnico, odbojnim gumbom, spodnjim pragom, požarnim tračnim samozapiralo, RAL montaža. Zahteve po splošnih opisih za notranja požarna alu vrata. Oznaka V24.</t>
    </r>
  </si>
  <si>
    <r>
      <t>Dobava in montaža Alu notranjih enokrilnih zasteklenih ognjevarnih vrat s fiksno obsvetlobo, požarne odpornosti VEI</t>
    </r>
    <r>
      <rPr>
        <vertAlign val="subscript"/>
        <sz val="10"/>
        <rFont val="Arial"/>
        <family val="2"/>
        <charset val="238"/>
      </rPr>
      <t>2</t>
    </r>
    <r>
      <rPr>
        <sz val="10"/>
        <rFont val="Arial"/>
        <family val="2"/>
        <charset val="238"/>
      </rPr>
      <t>30-C4S, dimenzij 105+52cm-fiksen del/205 cm, min svetli prehod 100cm, alu okvir in krilo, zastekleno krilo z vstavljenim ognjevarnim steklom požarne odpornosti EI30 npr. Piroglas deb. 21mm, izdelano iz Alu profilov, prašno barvano v RAL 2004, oprema podboja in krila: min 3 x 3D vertikalna nasadila, inox kljuko s cilindrično  ključavnico, odbojnim gumbom, požarno tračno samozapiralo. Zahteve po splošnih opisih za notranja požarna alu vrata. Oznaka V25.</t>
    </r>
  </si>
  <si>
    <t xml:space="preserve">Dobava in montaža notranja, suhomontažna polna lesena vrata dimenzij 80/210cm, vratno krilo iz MDF furniran po izboru projektanta Javor, sredica krila iz iverokala, krilo in podboj soft izvedbe - robovi so zaobljeni (R=5mm). Kovinski objemni podboj , barvan po RAL karti v tonu po izboru projektanta, robovi zaobljeni, podboj ima gumi tesnilo in 3x 3D nastavljiva nasadila. Vrata imajo INOX okovje, kljuko npr. Hope, Paris – 138L/42K/42KS, in cilinrično ključavnico.   Debelina stene 14cm. Dodatno upoštevati alu prezračevalna rešetka dim 325x125mm. Oznaka V11.
</t>
  </si>
  <si>
    <t xml:space="preserve">Dobava in montaža notranja, suhomontažna polna lesena vrata dimenzij 90/155cm, vratno krilo iz MDF furniran po izboru projektanta Javor, sredica krila iz iverokala, krilo in podboj soft izvedbe - robovi  so zaobljeni (R=5mm). Kovinski objemni podboj , barvan po RAL karti v tonu po izboru projektanta, robovi zaobljeni, podboj ima gumi tesnilo in 3x 3D nastavljiva nasadila. Vrata imajo INOX okovje, kljuko npr. Hope, Paris – 138L/42K/42KS, in cilindrično ključavnico.   Debelina stene 14cm. Dodatno upoštevati alu prezračevalna rešetka dim 325x125mm. Oznaka V9.
</t>
  </si>
  <si>
    <t xml:space="preserve">Dobava in montaža notranja, suhomontažna zasteklena lesena vrata z nadsvetlobo dimenzij 90/210+75cm, vratno krilo iz MDF furniran po izboru projektanta Javor, sredica krila iz iverokala, krilo in podboj sta soft izvedbe - robovi so zaobljeni (R=5mm), zasteklitev vrat in nadsvetlobe z varnostnim lepljenim steklom 44,2mm po shemi. Kovinski objemni podboj , barvan po RAL karti v tonu po izboru projektanta, robovi zaobljeni, podboj ima gumi tesnilo in 3kosi  3D nastavljiva nasadila. Vrata imajo INOX okovje, kljuko npr. Hope, Paris – 138L/42K/42KS, in cilinrično ključavnico. Debelina stene 24cm. Dodatno upoštevati alu prezračevalna rešetka dim 325x125mm. Oznaka V8.
</t>
  </si>
  <si>
    <t xml:space="preserve">Dobava in montaža notranja, suhomontažna zasteklena lesena vrata z nadsvetlobo dimenzij 90/210+75cm, vratno krilo iz MDF furniran po izboru projektanta Javor, sredica krila iz iverokala, krilo in podboj soft izvedbe - robovi so zaobljeni (R=5mm), zasteklitev vrat in nadsvetlobe z varnostnim lepljenim steklom 44,2mm po shemi, nadsvetloba je fiksna. Kovinski objemni podboj , barvan po RAL karti v tonu po izboru projektanta, robovi zaobljeni, podboj ima gumi tesnilo in 3kosi 3D nastavljiva nasadila. Vrata imajo INOX okovje, kljuko npr. Hope, Paris – 138L/42K/42KS, in cilinrično ključavnico. Debelina stene 14cm. Dodatno upoštevati alu prezračevalna rešetka dim 325x125mm. Oznaka V7.
</t>
  </si>
  <si>
    <t xml:space="preserve">Dobava in montaža notranja, suhomontažna zasteklena lesena vrata z nadsvetlobo dimenzij 105/210+75cm, vratno krilo iz MDF furniran po izboru projektanta Javor, sredica krila iz iverokala, podboj in krilo soft izvedbe - robovi so zaobljeni (R=5mm), zasteklitev vrat in nadsvetlobe z varnostnim lepljenim steklom 44,2mm po shemi, nadsvetloba je fiksa. Kovinski objemni podboj , barvan po RAL karti v tonu po izboru projektanta, robovi zaobljeni, podboj ima gumi tesnilo in 3 kosi  3D nastavljiva nasadila. Vrata imajo INOX okovje, kljuko npr. Hope, Paris – 138L/42K/42KS, in cilindrično ključavnico. Debelina stene 24cm. Oznaka V6.
</t>
  </si>
  <si>
    <t xml:space="preserve">Dobava in montaža notranja, suhomontažna polna lesena vrata dimenzij 80/210cm, vratno krilo iz MDF furniran po izboru projektanta Javor, sredica krila iz iverokala, krilo in podboj soft izvedbe - robovi so  zaobljeni (R=5mm). Kovinski objemni podboj , barvan po RAL karti v tonu po izboru projektanta, robovi zaobljeni, podboj ima gumi tesnilo in 3kos  3D nastavljiva nasadila. Vrata imajo INOX okovje, kljuko npr. Hope, Paris – 138L/42K/42KS, in cilindrično ključavnico.   Debelina stene 24cm. Dodatno upoštevati alu prezračevalna rešetka dim 325x125mm. Oznaka V10.
</t>
  </si>
  <si>
    <t xml:space="preserve">Dobava in montaža notranja, suhomontažna polna lesena vrata z nadsvetlobo dimenzij 100/210+75cm, vratno krilo iz MDF furniran po izboru projektanta Javor, sredica krila iz iverokala, krilo in podboj sta soft izvedbe - robovi so zaobljeni (R=5mm),v krilo je vgrajena okrogla zasteklitev fi 60cm, zasteklitev nadsvetlobe in okroglega okna fi 60cm z varnostnim lepljenim steklom 44,2mm po shemi. Kovinski objemni podboj , barvan po RAL karti v tonu po izboru projektanta, robovi zaobljeni, podboj ima gumi tesnilo in 3x 3D nastavljiva nasadila.Vrata imajo INOX okovje, kljuko npr. Hope, Paris – 138L/42K/42KS, in cilindrično ključavnico. Debelina stene 24cm. Oznaka V12.
</t>
  </si>
  <si>
    <t xml:space="preserve">Dobava in montaža notranja, suhomontažna zasteklena lesena vrata z nadsvetlobo dimenzij 105/210+75cm, vratno krilo iz MDF furniran po izboru projektanta Javor, sredica krila iz iverokala, krilo in podboj sta soft izvedbe - robovi so zaobljeni (R=5mm), v krilo so vgrajene tri okrogle zasteklitve  1x okroglega okna fi 60cm, 1x okroglega okna fi 40cm in 1x okroglega okna fi 30cm, vse zasteklitve so narejene z varnostnim lepljenim steklom 44,2mm po shemi. Kovinski objemni podboj , barvan po RAL karti v tonu po izboru projektanta, robovi zaobljeni, podboj ima gumi tesnilo in 3 kosi 3D nastavljiva nasadila. Vrata imajo INOX okovje, kljuko npr. Hope, Paris – 138L/42K/42KS, in cilinrdično ključavnico. Debelina stene 24cm. Oznaka V14.
</t>
  </si>
  <si>
    <t xml:space="preserve">Dobava in montaža notranja, suhomontažna lesenih vrata z nadsvetlobo dimenzij 105/210+75cm, vratno krilo iz MDF furniran po izboru projektanta Javor, sredica krila iz iverokala, krilo in podboj sta soft izvedbe, robovi so zaobljeni (R=5mm), v krilo je vgrajena okrogla zasteklitev 1x fi 60 cm, vse zasteklitve so narejen z varnostnim lepljenim steklom 44,2 po shemi. Kovinski objemni podboj , barvan po RAL karti v tonu po izboru projektanta, robovi zaobljeni, podboj ima gumi tesnilo in 3kosi  3D nastavljiva nasadila. Vrata imajo INOX okovje, kljuko npr. Hope, Paris – 138L/42K/42KS, in cilindrično ključavnico. Debelina okvirja 24cm. Oznaka V15.
</t>
  </si>
  <si>
    <t xml:space="preserve">Dobava in montaža notranja, suhomontažna lesenih vrata z nadsvetlobo dimenzij 90/210+75cm, vratno krilo iz MDF furniran po izboru projektanta Javor, sredica krila iz iverokala, krilo in podboj sta soft izvedbe - robovi so zaobljeni (R=5mm),  v krilo je vgrajena okrogla zasteklitev 1x fi 60cm, vse zasteklitve so narejene z varnostnim lepljenim steklom 44,2mm po shemi. Kovinski objemni podboj , barvan po RAL karti v tonu po izboru projektanta, robovi zaobljeni, podboj ima gumi tesnilo in 3kosi 3D nastavljiva nasadila. Vrata imajo INOX okovje, kljuko npr. Hope, Paris – 138L/42K/42KS, in cilindrično ključavnico. Debelina stene 24cm. Dodatno upoštevati alu prezračevalna rešetka dim 325x125mm. Oznaka V16.
</t>
  </si>
  <si>
    <t xml:space="preserve">Dobava in montaža notranja, suhomontažna lesenih vrata z nadsvetlobo dimenzij 100/210+75cm, vratno krilo iz MDF furniran po izboru projektanta Javor, sredica krila iz iverokala, krilo in podboj sta soft izvedbe - robovi so zaobljeni (R=5mm),  v krilo je vgrajena okrogla zasteklitev 1x fi 60cm, vse zasteklitve so narejene z varnostnim lepljenim steklom 44,2mm po shemi. Kovinski objemni podboj , barvan po RAL karti v tonu po izboru projektanta, robovi zaobljeni, podboj ima gumi tesnilo in 3 kosi 3D nastavljiva nasadila. Vrata imajo INOX okovje, kljuko npr. Hope, Paris – 138L/42K/42KS, in cilindrično ključavnico. Debelina stene 14cm. Oznaka V17.
</t>
  </si>
  <si>
    <t xml:space="preserve">Dobava in montaža notranja, suhomontažna polna lesena vrata dimenzij 105/210cm, vratno krilo iz MDF furniran po izboru projektanta Javor, sredica krila iz iverokala, krilo in podboj soft izvedbe - robovi so zaobljeni (R=5mm). Kovinski objemni podboj , barvan po RAL karti v tonu po izboru projektanta, robovi zaobljeni, podboj ima gumi tesnilo in 3 kosi 3D nastavljiva nasadila.Vrata imajo INOX okovje, kljuko npr. Hope, Paris – 138L/42K/42KS, in cilindrično ključavnico. Debelina stene 20cm. Oznaka V20.
</t>
  </si>
  <si>
    <t xml:space="preserve">Dobava in montaža notranja, suhomontažna polna lesena vrata z nadsvetlobo dimenzij 105/210+95cm, vratno krilo iz MDF furniran po izboru projektanta Javor, sredica krila iz iverokala, krilo in podboj sta soft izvedbe - robovi so zaobljeni (R=5mm), zasteklitev nadsvetlobe z varnostnim lepljenim steklom 44,2mm po shemi. Kovinski objemni podboj , barvan po RAL karti v tonu po izboru projektanta, robovi zaobljeni, podboj ima gumi tesnilo in 3 kosi 3D nastavljiva nasadila. Vrata imajo INOX okovje, kljuko npr. Hope, Paris – 138L/42K/42KS, in cilindrično ključavnico.  Debelina stene 24cm. Oznaka V21.
</t>
  </si>
  <si>
    <t xml:space="preserve">Dobava in montaža notranja, suhomontažna polna lesena vrata z nadsvetlobo dimenzij 90/210+95cm, vratno krilo iz MDF furniran po izboru projektanta Javor, sredica krila iz iverokala, krilo in podboj soft izvedbe - robovi so zaobljeni (R=5mm), zasteklitev nadsvetlobe z varnostnim lepljenim steklom 44,2mm po shemi. Kovinski objemni podboj , barvan po RAL karti v tonu po izboru projektanta, robovi zaobljeni, podboj ima gumi tesnilo in 3 kosi 3D nastavljiva nasadila. Vrata imajo INOX okovje, kljuko npr. Hope, Paris – 138L/42K/42KS, in cilindrično ključavnico. Debelina sten 24cm. Dodatno upoštevati alu prezračevalna rešetka dim 325x125mm. Oznaka V22.
</t>
  </si>
  <si>
    <t>Demontaža in iznos obstoječih standardnih vrat in podbojev obstoječega dvigala dim. 120/218cm, ter zamenjava z novimi dvokrilnimi teleskopskimi vrati 45+45/200cm, vse izdelano iz Rf pločevine, satinato, protipožarna izvedba VEI 30-C, z vsemi potrebnimi priklopi in nastavitvami, globina okvirja 20cm, stranska širina maske 15cm, zgornja širina maske 18cm; kot npr. Kone Monospace, FPW08/10-19. Oznaka V26.</t>
  </si>
  <si>
    <t>a.) Pokrov velikosti 40/40/8 cm</t>
  </si>
  <si>
    <t>b.) Pokrov velikosti 60/60/8 cm</t>
  </si>
  <si>
    <t>LOVILEC MAŠČOB NS 7; Izdelava, nabava, dobava in montaža lovilca maščob, povozne izvedebe (v asfaltni površini), vključno z vsemi potrebnimi rušitvenimi deli (odrezom in rušenjem asfalta), zemeljskimi deli (izkop, zasip s KD 0-32mm, uplaniranjem, utrjevanjem,...), vsemi betonskimi deli (pripravo podložnega beton C16/20, deb. 10 +armaturo Q283, in delnim obbetoniranjem), priklopom vtoka DN 160mm, in iztoka z reduciranjem na PVC  250mm, izdelavo odzračnika na streho objekta iz PVC cevi fi75mm, dolžine do 15m, LTŽ pokrovom nosilnosti D400kN, max pretok 7l/s, 
kot npr. Aco Lipumax NS 7, art. št. 723006.</t>
  </si>
  <si>
    <t>Črpanje vode iz gradbene jame v času gradnje.</t>
  </si>
  <si>
    <t xml:space="preserve">Rušenje in odstranitev sestavljenih tlakov v sestavi: finalna talna obloga (linolej, PVC, keramika ali parket)  skupaj z estrihom (debeline do 8 cm, toplotno izolacijo, (d= do 10 cm in hidroizolacija (varjeni bitumenski trak), skupna debelina sestavljnega tlaka do 15cm vključno z nakladanjem in odvozom na stalno depoijo ter vsemi stroški deponiranja. </t>
  </si>
  <si>
    <t>b.) Velikosti nad 0,5m2</t>
  </si>
  <si>
    <t>c.) Velikosti mad 1m2</t>
  </si>
  <si>
    <t>a.) Velikosti 20/20, 25/25 ali 30/30 cm</t>
  </si>
  <si>
    <t xml:space="preserve">Doplačilo za polaganje in obdelavo talnih sifonov s keramično talno oblogo (rezanje iv vpasovanje keramike ter silikoniranje s trajno elestičnim kitom). </t>
  </si>
  <si>
    <r>
      <t xml:space="preserve">Dobava in polaganje talne NEDRSEČE R10 ali R11 porcelan gress keramike dimenzij 30 x 30cm ali 33 x 33cm ali 30 x 60 cm, na visokofleksibilno cementno lepilo za talno gretje, vključno s fugiranjem z vodoodbojno in protiglivično fugirno maso  (DropEffect®). (npr. Mapei - KERACOLOR ali tehnično enakovredno) in predhodno pripravo podlage s premazom za boljši oprijem (cenovni razred keramike VPC do 20 €/m2 brez DDV-ja).
</t>
    </r>
    <r>
      <rPr>
        <b/>
        <sz val="10"/>
        <rFont val="Arial"/>
        <family val="2"/>
        <charset val="238"/>
      </rPr>
      <t>Tla - garderobe zaposlenih in pralnica</t>
    </r>
  </si>
  <si>
    <t>Dobava in vgrajevanje RF zaokrožnice krtačene izvedbe med steno in tlakom, kot npr. Schluter-Dilex-EHK V4a, na lepilo, vključno z vogalnimi elemnti, vsemi povezanimi deli in materiali.</t>
  </si>
  <si>
    <t>Dobava in vgrajevanje RF vgradnega  vogalnika krtačene izvedbe na vogalih stene, kot npr. Schluter ECK-EB, na lepilo, vključno vsemi povezanimi deli in materiali.</t>
  </si>
  <si>
    <r>
      <t xml:space="preserve">Dobava in polaganje stenskih keramičnih ploščic dim. 20/50 cm, ali 25/60 cm na visokofleksibilno cemetno lepilo na stene sanitarij, vključno s fugiranjem z vodoodbojno in protiglivično fugirno maso  (DropEffect®). (npr. Mapei - KERACOLOR ali tehnično enakovredno). Vsi vogalni stiki zatesnjeni s sanitarnih silikonskim kitom. V ceni je potrebno zajeti dobavo in montažo robnih in vogalnih Al letev. Vključno s predhodno pripravo podlage s premazom za boljši oprijem (cenovni razred keramike VPC do 18€/m2 brez DDV-ja). 
</t>
    </r>
    <r>
      <rPr>
        <b/>
        <sz val="10"/>
        <rFont val="Arial"/>
        <family val="2"/>
        <charset val="238"/>
      </rPr>
      <t xml:space="preserve">Stene - garderobe zaposleni, shramba in pralnica. </t>
    </r>
  </si>
  <si>
    <r>
      <t xml:space="preserve">Dobava in montaža homogene talne obloge iz PVC PUR deb. 2,00mm, v rolah; medsebojno spajanje z vročim postopkom in varilno vrvico gladka površina talne obloge, mat izgleda, enovitega vzorca z vtisnjenim posutjem kamnitih - granitnih delcev po površini, obloga mora ustrezati standardu EN 649/EN ISO 10581, EN 685/ISO 10874 požarnemu standardu Bfl-s1, varen v požarno toksikološkem smislu DIN 53436, po DIN 51130-R9 varnost zdrsa, trdnost po ISO 7619 92 shoreA, odpornost proti obrabi T (EN 660-2) TIP I  v skladu z EN ISO 10581. V ceni zajeti izdelavo robnega pasu oz. zaokrožnice na steno do višine 10cm, vključno s kotnim in zaključnim profilom. Vogali notranji in zunanji se izdelajo posebej z rezanjem in upasovanjem talne obloge na način "lastovičji rep". </t>
    </r>
    <r>
      <rPr>
        <b/>
        <sz val="10"/>
        <rFont val="Arial"/>
        <family val="2"/>
        <charset val="238"/>
      </rPr>
      <t xml:space="preserve">
</t>
    </r>
    <r>
      <rPr>
        <sz val="10"/>
        <rFont val="Arial"/>
        <family val="2"/>
        <charset val="238"/>
      </rPr>
      <t xml:space="preserve">Polaganje po navodilu proizvajalca, kot npr.  Polyfor Pearlazzo PUR, barva po izbiri projektanta
</t>
    </r>
  </si>
  <si>
    <r>
      <t xml:space="preserve">Dobava in polaganje plošč styrodurja na pod za izdelavo sestavljenega tlaka, kot npr XPS 300 </t>
    </r>
    <r>
      <rPr>
        <b/>
        <sz val="10"/>
        <rFont val="Arial"/>
        <family val="2"/>
        <charset val="238"/>
      </rPr>
      <t>(jedilnica, kuhinja, shramba, …)</t>
    </r>
  </si>
  <si>
    <t>Demontaža zaščitne radiatorjev iz oplemenitene iverne plošče, debeline do 25mm, vključno z leseno podkonstrukcijo in zaključnimi obrobami, s prenosom na gradbiščno deponijo, nakladanjem na kamion in odvozom na stalno deponijo, ter vsemi stroški deponiranja. (kovinska pokodnstrukcija se ohrani)</t>
  </si>
  <si>
    <t>Odstranjevanje kompletne obstoječe strešne konstrukcije v sestavi pločevinaste kritina, strešna lepenka, opaž iz deskl, kontra letve 4/6 cm, paropretustna folija in lesena strešna konstrukcija (špirovci, lege in stebri in ročice) s porabo lesa do 0,06m3/m2, vključno z nakladanjem in odvozom na trajno deponijo glede na klasifikacijo odpadnega materiala.</t>
  </si>
  <si>
    <t xml:space="preserve">Dobava in montaža vlagoodporne plošč OSB/3 deb. 22mm na pero in utor, polaganje na predhodno vgrajene vzdolžne letve (postavka 7.08), stiki zalepljeni, vključno z vsem montažnim in pritrdilnim materialom. Podana dejanska površina frčad, žlot in poševne strehe v napušču pod frčado in pločevinaste strehe. </t>
  </si>
  <si>
    <t>a.) plošče debeline 2 cm</t>
  </si>
  <si>
    <t>b.) plošče debeline 3 cm</t>
  </si>
  <si>
    <t>c.) plošče debeline 4 cm</t>
  </si>
  <si>
    <t>d.) plošče debeline 5 cm</t>
  </si>
  <si>
    <t>Dobava in izdelava lesene strešne konstrukcije dvokapne strehe z 2x frčada 7,60x5,50m po predloženem projektu iz smrekovega lesa 2. klase C24:
* špirovci 12/20
* špirovci frčade 12/22
* lege 16/16
* ročice 12/12cm
* stebri 16/16
Z vsem potrebnim veznim materialom, les impregniran zaščiten s premazom proti gnilobi in insektom (kot JUBIN IMPREGNACIJA). V ceni zajeti vsa kovinska sidra in spojni material, poraba lesa do 0,05m3/m2. Podana tlorisna površina.</t>
  </si>
  <si>
    <t xml:space="preserve">Dobava in montaža kompaktnega spuščenega akustičnega stropa (višina obešal 30 cm), kot npr. sistem Knauf D127 Cleaneo Akustic PLUS, v sestavi:
- podkonstrukcija iz profilov UD/CD (pritrjena s togimi obešali ≥ 0,4 kN),
- toga obešala ≥ 0,4 kN (nonius, direktno obešalo), višina spusta do 30 cm,
- izolacija kot npr. KI Akustik TP115 d = 60 mm,
- akustične plošče Cleaneo Akustik PLUS tip 8/12/50R, črna akustična tkanina, štiristranski oster rob 4 SK,
- fugirna masa: Jet-Filler ali Uniflott, vijaki za Cleaneo Akustik: tip SN.
Navodilo za vgradnjo: tehnični list Knauf D12.
Vključno z izvedbo vseh zaključkov, pripravo za vgradnjo svetil in ostalih instalacijskih elementov v stropu ter vključno s fugiranjem stikov in glav vijakov. </t>
  </si>
  <si>
    <t xml:space="preserve">Dobava in izdelava kompaktnega spuščenega stropa - FRIZA (obroba akustiščnih plošč) v sestavi:                                                          - podkonstrukcija iz profilov UD/CD (pritrjena s togimi obešali ≥ 0,4 kN),
- toga obešala ≥ 0,4 kN (nonius, direktno obešalo), višina spusta do 30 cm,
- izolacija kot npr. KI Akustik TP115 d = 60 mm,
- mavčno kartonske plošče 1x12,5mm
- stiki bandažirani in fugirani
Enoslojna obloga iz mavčnih plošč debeline 12,5 mm, bandažirano v kvaliteti K2. 
Navodilo za vgradnjo: tehnični list Knauf D12.
Vključno z izvedbo vseh zaključkov, pripravo za vgradnjo svetil in ostalih instalacijskih elementov v stropu.
</t>
  </si>
  <si>
    <t>Dobava in izdelava kompaktnega spuščenega stropa v sestavi:                                                          - podkonstrukcija iz profilov UD/CD (pritrjena s togimi obešali ≥ 0,4 kN),
- toga obešala ≥ 0,4 kN (nonius, direktno obešalo), višina spusta do 30 cm,
- izolacija kot npr. KI Akustik TP115 d = 60 mm,
- mavčno kartonske plošče 1x12,5mm
- stiki bandažirani in fugirani
Enoslojna obloga iz mavčnih plošč debeline 12,5 mm, bandažirano v kvaliteti K2. 
Vključno z izvedbo vseh zaključkov, pripravo za vgradnjo svetil in ostalih instalacijskih elementov v stropu.
Npr. Knauf stropni sistem D 112.</t>
  </si>
  <si>
    <t xml:space="preserve">Izdelava, dobava in strojno polaganje asfalta debeline 10,00 cm v sestavi: nosilna spodnja plast bitumeniziranega asfaltdrobirja AC 32 base B 50/70 A3 v debelini 6 cm in  izdelava obrabne in zaporne plasti bituminizirane zmesi AC 8 surf B50/70 A3 v debelini 4,00 cm. Polaganje v projektiranih padcih, z vsemi pobrizgi s pripadajočimi emulzijami.  Polaganje se izvaja strojno v delno kombinirani izvedbi: </t>
  </si>
  <si>
    <t>Izdelava, dobava, strojno polaganje asfaltne zmesi za izdelavo bitumenske nosilne obrabnozaporne plasti AC 8 surf B 50/70 A4 v debelini 6 cm (igrišče, pločniki).</t>
  </si>
  <si>
    <t>Dobava in montaža lesenega poligona iz stebričev za prestopanje, stebriči različnih višin, izdelani iz kvalitetnega lesa, vse globinsko impregnirano in zaščiteno pred vremenksimi vplivi.</t>
  </si>
  <si>
    <t>Dobava in montaža novega peskovnika dim. 2,00 x 2,00m, izdelan iz kvalitetne lesene ograde iz lesenih tramov 4x11cm, skupna višina peskovnika 37cm, zaščitno ponjavo peskovnika, les globinsko impregniran in zaščiten proti vremenskim vplivom, skladno s EN1776, kot npr. Ecoplay OBRA Eco art. 40020.</t>
  </si>
  <si>
    <t>Dobava semen, zatravitev zelenic  seme 0,02 kg/m², gnojilo 0,05 kg/m², vključno z vdelavo semen v zeljo.</t>
  </si>
  <si>
    <t>a.) globina jaška do 1,5m</t>
  </si>
  <si>
    <t>b.)  globina jaška do 2,0 m</t>
  </si>
  <si>
    <t>c.)  globina jaška do 3,0 m</t>
  </si>
  <si>
    <t>a.) globina jaška do 2,0 m</t>
  </si>
  <si>
    <t>b.) globina jaška do 2,0 m</t>
  </si>
  <si>
    <t>c.) globina jaška do 3,0 m</t>
  </si>
  <si>
    <t>Podboj: Kovinski kvalitetni objemni podboj, barvan v barvi po RAL karti po izboru projektatna, robovi zaobljeni, podboj ima tesnilo in 3D nastavljiva nasadila.</t>
  </si>
  <si>
    <t>a.) eno krilna vrata dimenzije  80/210+70cm, 
      v steni debeline 24cm, oznaka V1K</t>
  </si>
  <si>
    <t>b.) eno krilna vrata dimenzije  90/210+70cm, 
      v steni debeline 24cm, oznaka V2K</t>
  </si>
  <si>
    <t>c.) dvo krilna vrata dimenzije  80+70/210+70cm, 
      v steni debeline 24cm, oznaka V3K</t>
  </si>
  <si>
    <t>d.) eno krilna vrata dimenzije  80/210+70cm, z Alu prezračevalno rešetko dim. 325 x 125mm, v steni debeline 18cm, oznaka V8K.</t>
  </si>
  <si>
    <t>e.) eno krilna vrata dimenzije  90/210+70cm, z Alu prezračevalno rešetko dim. 325 x 125mm, v steni debeline 24cm, oznaka V9K.</t>
  </si>
  <si>
    <t>f.) eno krilna vrata dimenzije  80/210+70cm, z Alu prezračevalno rešetko dim. 325 x 125mm, v steni debeline 24cm, oznaka V10K.</t>
  </si>
  <si>
    <t>a.) eno krilna vrata dimenzije  60/210 cm, 
      v steni debeline 18cm, oznaka V7K</t>
  </si>
  <si>
    <t>b.) drsna eno krilna vrata dimenzije  80/210 cm, z zunanjim vodilom in pokrivno krniso
      v steni debeline 24cm, oznaka V6K</t>
  </si>
  <si>
    <r>
      <t xml:space="preserve">Dobava in montaža notranja, suhomontažna polna lesena vrata z nadsvetlobo  vratno krilo iz MDF furniran po izboru projektanta Hrast, sredica krila iz iverokala, krilo soft izvedbe - robovi so zaobljeni (R=5mm) in kovinski podboj soft izvedbe - robovi so zaobljeni (R=5mm), zasteklitev nadsvetlobe z varnostnim lepljenim steklom 44,2mm po shemi. Kovinski objemni podboj , barvan po RAL karti v tonu po izboru projektanta, robovi zaobljeni, podboj ima gumi tesnilo in 3 kosi 3D nastavljiva nasadila. Vrata imajo INOX okovje, kljuko npr. Hope, Paris – 138L/42K/42KS, in cilindrično ključavnico. 
</t>
    </r>
    <r>
      <rPr>
        <b/>
        <sz val="10"/>
        <rFont val="Arial"/>
        <family val="2"/>
        <charset val="238"/>
      </rPr>
      <t>Kuhinjski del.</t>
    </r>
    <r>
      <rPr>
        <sz val="10"/>
        <rFont val="Arial"/>
        <family val="2"/>
        <charset val="238"/>
      </rPr>
      <t xml:space="preserve">
</t>
    </r>
  </si>
  <si>
    <r>
      <t xml:space="preserve">Dobava in montaža notranja, suhomontažna polna lesena vrata, krilo iz MDF furniran po izboru projektanta Hrast, sredica krila iz iverokala, krilo soft izvedbe - robovi so zaobljeni (R=5mm) in kovinski podboj soft izvedbe - robovi so zaobljeni (R=5mm).  Kovinski objemni podboj , barvan po RAL karti v tonu po izboru projektanta, robovi zaobljeni, podboj ima gumi tesnilo in 3 kosi 3D nastavljiva nasadila. Vrata imajo INOX okovje, kljuko npr. Hope, Paris – 138L/42K/42KS, in cilindrično ključavnico. 
</t>
    </r>
    <r>
      <rPr>
        <b/>
        <sz val="10"/>
        <rFont val="Arial"/>
        <family val="2"/>
        <charset val="238"/>
      </rPr>
      <t>Kuhinjski del.</t>
    </r>
    <r>
      <rPr>
        <sz val="10"/>
        <rFont val="Arial"/>
        <family val="2"/>
        <charset val="238"/>
      </rPr>
      <t xml:space="preserve">
</t>
    </r>
  </si>
  <si>
    <t>Kot postavka 9,16, zunanja enokrilna ALU vrat z nadsvetlobo dim. 120/220+65 cm, zasteklitev krila in nadsvetlobe s trislojno varnostno zasteklitvijo, okno nadvstlobe se odpira po horizontalni osi (ventus) s pomočjo teleskopske ročice,  vratno krilo in podboj prašno barvana v RAL. Vratno krilo ima vgrajeno tračno samozapiralo, podboj ima vgrajeno elektro prijemnik (elektro ključavnica) s stikalom za odpiranje z notranje strani in vezavo na alarm in notranjo domofonsko enoto, odbojnim gumbom, spodnjim pragom, vključno z vsemi transporti, pritrdilnim in zaključki na notranji strani vrat. Zahteve po splošnih opisih za zunanja alu vrata, RAL montaža. 
Oznaka V4.</t>
  </si>
  <si>
    <t>Kot postavka 9,00, enodelno okno skupne dimenzije 96 / 96 cm, ki se odpirajo kombinirano po vertikalni in horizontalni osi, zasteklitev s steklom ES-1., z vsem pritrdilnim in tesnilnim materialom, Podometni rolo komarnik je  zajeta v poseb. postavki. Oznaka O1K.</t>
  </si>
  <si>
    <t>Kot postavka 9,00, štiridelno okno, skupne dimenzije 396/ 96 cm. oz. 99+99+99+99 / 96 cm, prvo in zadnje okno se odpirata po horizontalni in vertikalni osi, drugo in tretje okna sta fiksana, okna so zastekljena s steklom ES-1, , z vsem pritrdilnim in tesnilnim materialom. Podometna rolo komarnika sta zajeta v ločeni postavki. Oznaka O2K.</t>
  </si>
  <si>
    <t>Kot postavka 9,00, šestdelno okno, skupne dimenzije 6,60/ 208 cm. oz. 110+110+110+110+110+110 /208 cm. prvo in zadnje okno se odpirata po horizontalni in vertikalni osi, preostali del zasteklitve je fiksen, okno je zastekljena z varnostnim steklom VS-1, z vsem pritrdilnim in tesnilnim materialom. Podometna žaluzija zajeta v poseb. postavki. Oznaka O3K.</t>
  </si>
  <si>
    <t>ž</t>
  </si>
  <si>
    <t>`-dimenzije 660x208cm O3K</t>
  </si>
  <si>
    <t>`-dimenzije 99x96 cm O1K, O2K</t>
  </si>
  <si>
    <t>`-dimenzije 110x208cm O3K,</t>
  </si>
  <si>
    <t>a.) globine jaška do 1,5m</t>
  </si>
  <si>
    <t>b.) globine jaška do 2m</t>
  </si>
  <si>
    <t>c.) globine jaška do 3m</t>
  </si>
  <si>
    <t>d.) globine jaška do 4m</t>
  </si>
  <si>
    <t>Dobava in izdelava označbe za intervencijskih površin INTERVENCIJSKA POT na asfaltnih površinah z rumeno barvo širine 12 cm, vključno z napisom za asfalt s predhodnim čiščenjem površin. Oznaka 5430.</t>
  </si>
  <si>
    <t>Dobava in izdelava tankoslojnih črt za parkirna mesta  na asfaltnih površinah z barvo za asfalt s predhodnim čiščenjem površin. Črta širine 12cm. Oznaka 5356.</t>
  </si>
  <si>
    <t xml:space="preserve">INVESTITOR:    </t>
  </si>
  <si>
    <r>
      <t xml:space="preserve">Občina Gorenja vas - Poljane
</t>
    </r>
    <r>
      <rPr>
        <i/>
        <sz val="11"/>
        <rFont val="Calibri"/>
        <family val="2"/>
        <charset val="238"/>
      </rPr>
      <t>Poljanska cesta 87
4224 Gorenja vas</t>
    </r>
    <r>
      <rPr>
        <b/>
        <i/>
        <sz val="11"/>
        <rFont val="Calibri"/>
        <family val="2"/>
        <charset val="238"/>
      </rPr>
      <t xml:space="preserve">
</t>
    </r>
  </si>
  <si>
    <t xml:space="preserve">OBJEKT :          </t>
  </si>
  <si>
    <t>PRIZIDEK VRTCA AGATA</t>
  </si>
  <si>
    <t xml:space="preserve">PROJEKT:          </t>
  </si>
  <si>
    <t>NAČRT NOTRANJE OPREME</t>
  </si>
  <si>
    <t xml:space="preserve">ARHITEKT:  </t>
  </si>
  <si>
    <t xml:space="preserve">Peter Pogačnik univ.dipl. Ing.arh.
</t>
  </si>
  <si>
    <t>POHIŠTVO</t>
  </si>
  <si>
    <t>SKUPAJ CENA BREZ DDV</t>
  </si>
  <si>
    <t>22% DDV</t>
  </si>
  <si>
    <t>SKUPAJ CENA Z DDV</t>
  </si>
  <si>
    <t>opis</t>
  </si>
  <si>
    <t>E/M</t>
  </si>
  <si>
    <t>količina</t>
  </si>
  <si>
    <t>cena/enoto</t>
  </si>
  <si>
    <t>skupaj</t>
  </si>
  <si>
    <t>OPOMBA:</t>
  </si>
  <si>
    <t>Načrti so sestavni del popisa. Morebitna neskladja oziroma odstopanja od načrta mora izvajalec uskladiti s projektantom. Mere kontrolirati na mestu!</t>
  </si>
  <si>
    <t>V ceno posameznega artikla je vključena izdelava artikla po načrtu, vključno z vsemi dodatki (razvidnimi iz načrta ali popisa), dobava in montaža na objekt.</t>
  </si>
  <si>
    <t xml:space="preserve">Vsi elementi opreme morajo biti izvedeni tako, da je dosežena maksimalna trdnost konstrukcije  in maksimalna površinska odpornost obdelave. </t>
  </si>
  <si>
    <t xml:space="preserve">Vsi elementi opreme morajo biti izvedeni tako, da so primerni za otroke (gladke površine, brez fug, zaobljeni vogali, soft robovi, vsa ogledala in stekla morajo biti zaščitena s folijo, vsi vijaki so vtopljeni, ves drugi pritrdilni material, ki je v dosegu rok otrok mora biti zaščiten). </t>
  </si>
  <si>
    <t>Vse visoke omare je potrebno fiksirati v steno (zaradi nevarnosti prevrnitve)!</t>
  </si>
  <si>
    <t>Vsi premični kosi pohištva v prostorih za otroke morajo biti izvedeni tako, da se ne prevračajo.</t>
  </si>
  <si>
    <t>Vse dobavljene stole potrdi naročnik oz. uporabnik - predstavnik vrtca. Stoli za otroke morajo biti izbrani tako, da se ne prevračajo in da mlajši otrok ne more zdrseti na tla. Pred naročilom mora ponudnik dostaviti naročniku izbrane vzorce stolov v potrditev.</t>
  </si>
  <si>
    <t>Izbrani stoli in mize morajo biti iz istega prodajnega programa.</t>
  </si>
  <si>
    <t>Vse stične ploskve elementov opreme s tlemi morajo biti izvedene tako, da ob morebitnem premikanju opreme ne poškodujejo obstoječe talne obloge.</t>
  </si>
  <si>
    <t xml:space="preserve">Vse obloge so nevidno pritrjene na steno. </t>
  </si>
  <si>
    <t>Debeline lesenih plošč, kovinske konstrukcije, inox elementov ipd. so praviloma razvidne iz načrta.  Končne dimenzije določi izvajalec glede na zahtevano trdnost izdelka.</t>
  </si>
  <si>
    <t xml:space="preserve">Vsi materiali in njihova obdelava, ki se uporabljajo pri izdelavi opreme po meri, morajo biti primerni za vrtce (netoksični, nevpojni, primerni za čiščenje in razkuževanje). </t>
  </si>
  <si>
    <t>Vsi tipski elementi (panti, vodila predalov, kljuke, ročaji, idr. kovinski ali PVC elementi), ki se vgrajujejo v pohištvo morajo biti srednjega cenovnega razreda.</t>
  </si>
  <si>
    <t>Sestavni del ponudbe so tudi vsi pritrdilni oz. montažni elmenti (razne sponke, vijake, mozniki, regulacijske nogice idr.), ki jih izvajalec vgrajuje po lastni presoji, da doseče zahtevano kvaliteto. Vsi ti elementi morajo biti srednjega cenovnega razreda in otrokom ne smejo biti dostopni!</t>
  </si>
  <si>
    <t xml:space="preserve">Predpisani dekorji pohištva so določeni okvirno. V primeru nezmožnosti dobave navedenih dekorjev se izbere primerljiv dekor, ki ga potrdi naročnik oz. projektant. </t>
  </si>
  <si>
    <t>Vse mere je potrebno preveriti na objektu!</t>
  </si>
  <si>
    <t>Oprema mora ustrezati standardom s področja pohištva: SIST EN 1728:2012, SIST EN 1022:2006, SIST ENV 1729-2:2002, SIST EN 1335-2:2001, SIST EN 14073-2:2004,…</t>
  </si>
  <si>
    <t>O1.1</t>
  </si>
  <si>
    <t>VISOKA OMARA</t>
  </si>
  <si>
    <t>OPIS:</t>
  </si>
  <si>
    <t>Dimenzije: 450 x 2100 x 530 mm (ŠxVxG).
Omara je mizarski izdelek.
Izdelava po priloženem načrtu.</t>
  </si>
  <si>
    <t>* Visoka omara je del sestava visokih omar;
* Korpus je izdelan iz oplemenitene iverne plošče - melamin, lesni dekor (npr. Egger, H1518 ST15 bukev naravna);
*  Vrata in vrhnja plošča sta izdelana iz MDF plošče in lakirana, mat lak RAL 9010;
* Stranice, vrata in vrhnja plošča so izdelani iz plošče debeline 18 oz. 19 mm;
* Vmesne police so izdelane iz plošče debeline 25 mm;
* Vsi vidni robovi zaprti z ABS robnim trakom debeline 2mm, ostali robovi so zaprti z robno folijo;
* Vrata so opremljena z enokolensko odmično spono (varovanje prstkov);
* Ročaji utopni (npr. Rujz art. U6.56/45);</t>
  </si>
  <si>
    <t>3x levo odpiranje vrat
3x desno odpiranje vrat</t>
  </si>
  <si>
    <t>O1.2</t>
  </si>
  <si>
    <t>* Visoka omara je del sestava visokih omar;
* Korpus je izdelan iz oplemenitene iverne plošče - melamin, lesni dekor (npr. Egger, H1518 ST15 bukev naravna);
*  Vrata in vrhnja plošča sta izdelana iz MDF plošče in lakirana, mat lak RAL 9010;
* Stranice, vrata in vrhnja plošča so izdelani iz plošče debeline 18 oz. 19 mm;
* Vmesne police so izdelane iz plošče debeline 25 mm;
* Vsi vidni robovi zaprti z ABS robnim trakom debeline 2mm, ostali robovi so zaprti z robno folijo;
* Vrata so opremljena z enokolensko odmično spono (varovanje prstkov);
* Ročaji utopni (npr. Rujz art. U6.56/45).</t>
  </si>
  <si>
    <t>2x levo odpiranje vrat
1x desno odpiranje vrat</t>
  </si>
  <si>
    <t>O1.3</t>
  </si>
  <si>
    <t>1x levo odpiranje vrat
1x desno odpiranje vrat</t>
  </si>
  <si>
    <t>O2.1</t>
  </si>
  <si>
    <t>VISOKA OMARA Z IZVLEČNO MIZO</t>
  </si>
  <si>
    <t>Dimenzije: 1050 x 2100 x 530 mm (ŠxVxG).
Omara je mizarski izdelek.
Izdelava po priloženem načrtu.</t>
  </si>
  <si>
    <t>* Visoka omara je del sestava visokih omar;
* Korpus je izdelan iz oplemenitene iverne plošče - melamin, lesni dekor (npr. Egger, H1518 ST15 bukev naravna);
* Vrata, lice mize in vrhnja plošča so izdelani iz MDF plošče in lakirana, mat lak RAL 9010;
* Plošča mize je izdelana iz oplemenitene plošče - laminat, debeline 38 cm, dekor skladno z barvo front (npr. Egger U222);
* Plošča mize je izvlečna, predvidena izvedba s stranskimi stranicami, da se prepreči trke otrok ob ploščo, uporaba krogljičnih vodil, miza je na sprednji strani zaključena z licem; 
* Stranice, vrata in vrhnja plošča so izdelani iz plošče debeline 18 oz. 19 mm;
* Vmesne police so izdelane iz plošče debeline 25 mm;
* Vsi vidni robovi zaprti z ABS robnim trakom debeline 2mm, ostali robovi so zaprti z robno folijo;
* Vrata so opremljena z enokolensko odmično spono (varovanje prstkov);
* Ročaji utopni (npr. Rujz art. U6.56/45).</t>
  </si>
  <si>
    <t>O2.2</t>
  </si>
  <si>
    <t>Dimenzije: 1200 x 2100 x 580 mm (ŠxVxG).
Omara je mizarski izdelek.
Izdelava po priloženem načrtu.</t>
  </si>
  <si>
    <t>O3</t>
  </si>
  <si>
    <t>VISOKA OMARA Z NOTRANJIMI PREDALI</t>
  </si>
  <si>
    <t>Dimenzije: 1200 x 2100 x 530 mm (ŠxVxG).
Omara je mizarski izdelek.
Izdelava po priloženem načrtu.</t>
  </si>
  <si>
    <t>* Visoka omara je del sestava visokih omar;
* Korpus je izdelan iz oplemenitene iverne plošče -melamin, lesni dekor (npr. Egger, H1518 ST15 bukev naravna);
*  Vrata in vrhnja plošča sta izdelana iz MDF plošče in lakirana, mat lak RAL 9010;
* Stranice, vrata in vrhnja plošča so izdelani iz plošče debeline 18 oz. 19 mm;
* Vmesne police so izdelane iz plošče debeline 25 mm;
* Vsi vidni robovi zaprti z ABS robnim trakom debeline 2mm, ostali robovi so zaprti z robno folijo;
* Obodi notranjih predalov so lahko v beli barvi;
* Skrita vodila predalov z mehkim zapiranjem;
* Vrata so opremljena z enokolensko odmično spono (varovanje prstkov);
* Ročaji utopni (npr. Rujz art. U6.56/45).</t>
  </si>
  <si>
    <t>O4.1</t>
  </si>
  <si>
    <t>VISEČA OMARA</t>
  </si>
  <si>
    <t>Dimenzije: 1350 x 600 x 350 mm (ŠxVxG).
Omara je mizarski izdelek.
Izdelava po priloženem načrtu.</t>
  </si>
  <si>
    <t>* Viseča omara je del sestava visokih omar;
* Omara je montirana na stranice sosednjih visokih omar
* Korpus je izdelan iz oplemenitene iverne plošče - melamin, lesni dekor (npr. Egger, H1518 ST15 bukev naravna);
*  Vrata in vrhnja plošča sta izdelana iz MDF plošče in lakirana, mat lak RAL 9010;
* Stranice, hrbtna plošča, vrata in vrhnja plošča so izdelani iz plošče debeline 18 oz. 19 mm;
* Vmesne police so izdelane iz plošče debeline 25 mm;
* Vsi vidni robovi zaprti z ABS robnim trakom debeline 2mm, ostali robovi so zaprti z robno folijo;
* Vrata so opremljena z enokolensko odmično spono (varovanje prstkov);
* Ročaji utopni (npr. Rujz art. U6.56/45).
* V hrbtišče omare prideta vgrajeni vtičnici. Za dostop električnih priključkov se v dnu omare (na zadnji strani) vgradi ALU uvodnica za kable. Uvodnica se vgradi na strani mize na kolesih.</t>
  </si>
  <si>
    <t>O4.2</t>
  </si>
  <si>
    <t>Dimenzije: 1350 x 600 x 530 mm (ŠxVxG).
Omara je mizarski izdelek.
Izdelava po priloženem načrtu.</t>
  </si>
  <si>
    <t>Viseča omara je del sestava visokih omar;
* Omara je montirana na stranice sosednjih visokih omar
* Korpus je izdelan iz oplemenitene iverne plošče - melamin, lesni dekor (npr. Egger, H1518 ST15 bukev naravna);
* Vrata in vrhnja plošča sta izdelana iz MDF plošče in lakirana, mat lak RAL 9010;
* Stranice, hrbtna plošča, vrata in vrhnja plošča so izdelani iz plošče debeline 18 oz. 19 mm;
* Vmesne police so izdelane iz plošče debeline 25 mm;
* Vsi vidni robovi zaprti z ABS robnim trakom debeline 2mm, ostali robovi so zaprti z robno folijo;
* Vrata so opremljena z enokolensko odmično spono (varovanje prstkov);
* Ročaji utopni (npr. Rujz art. U6.56/45).</t>
  </si>
  <si>
    <t>O5.1</t>
  </si>
  <si>
    <t>NIZKA OMARICA</t>
  </si>
  <si>
    <t>Dimenzije: 1350 x 900 x 530 mm (ŠxVxG).
Omarica je mizarski izdelek.
Izdelava po priloženem načrtu.</t>
  </si>
  <si>
    <t>* Nizka omarica z odlagalno ploščo je del sestava visokih omar;
* Omarica z odlagalno ploščo je ustavljena med visoka elemnta;
* Korpus je izdelan iz oplemenitene iverne plošče - melamin, lesni dekor (npr. Egger, H1518 ST15 bukev naravna);
*  Ličnica in fiksna fronta sta izdelana iz MDF plošče in lakirana, mat lak RAL 9010;
* Odlagalna plošča je izdelana iz oplemenitene plošče - laminat, debeline 38 cm, dekor skladno z barvo front (npr. Egger U222);
* Stena nad omarico se obloži z oblogo iz oplemenitene plošče - melamin, debeline 18 mm, dekor skladno z barvo plošče (npr. Egger U222), vsi robovi zaprti z ABS robnim trakom;
* Korpus in fronta so izdelani iz plošče debeline 18 oz. 19 mm;
* Vsi vidni robovi zaprti z ABS robnim trakom debeline 2mm, ostali robovi so zaprti z robno folijo;
* Predal je opremljen z vodili z mehkim odpiranjem, ličnica predala ima profiliran utopni ročaj;
* Nizka omarica vključuje vgradni keramični okrogli lijak (npr. Catalano Incasso 57), kompletno z montažo in vsem potrebnim materialom. Dobava armature Hansa Pinto vključena v popis strojnih inštalacij; 
Omarica vključuje tudi 2 posodi za smeti (ločeno zbiranje).</t>
  </si>
  <si>
    <t>O5.2</t>
  </si>
  <si>
    <t>MIZA NA KOLESIH</t>
  </si>
  <si>
    <t>Dimenzije: 1000 x 750 x 700 mm (ŠxVxG).
Miza je mizarski izdelek.
Izdelava po priloženem načrtu.</t>
  </si>
  <si>
    <t xml:space="preserve">* Miza na kolesih je del sestava visokih omar;
* Sestavljena je iz vrhnje plošče, nog in veznega okvirja;
* Vsi deli so izdelani iz oplemenitene iverne plošče - melamin, lesni dekor (npr. Egger, H1518 ST15 bukev naravna), debeline 25 mm;
* Vrhnja plošča je izdelana iz oplemenitene iverne plošče - laminat, lesni dekor (npr. Egger, H1518 ST15 bukev naravna), debeline 25 mm;
* Vsi vidni robovi zaprti z ABS robnim trakom debeline 2mm, ostali robovi so zaprti z robno folijo;
*  Miza je opremljena s pohištvenimi kolesi (Schachermayer, kolo Slide), na sprednji strani se uporabijo kolesa z zavoro, na zadnji brez zavor. </t>
  </si>
  <si>
    <t>O6.1</t>
  </si>
  <si>
    <t>Dimenzije: 600 x 2100 x 530 mm (ŠxVxG).
Omara je mizarski izdelek.
Izdelava po priloženem načrtu.</t>
  </si>
  <si>
    <t>* Visoka omara je del sestava visokih omar;
* Korpus je izdelan iz oplemenitene iverne plošče - melamin, lesni dekor (npr. Egger, H1518 ST15 bukev naravna);
* Vrata in vrhnja plošča sta izdelana iz MDF plošče in lakirana, mat lak RAL 9010;
* Stranice, vrata in vrhnja plošča so izdelani iz plošče debeline 18 oz. 19 mm;
* Vmesne police so izdelane iz plošče debeline 25 mm;
* Vsi vidni robovi zaprti z ABS robnim trakom debeline 2mm, ostali robovi so zaprti z robno folijo;
* Vrata so opremljena z enokolensko odmično spono (varovanje prstkov);
* Ročaji utopni (npr. Rujz art. U6.56/45).</t>
  </si>
  <si>
    <t>1x levo odpiranje</t>
  </si>
  <si>
    <t>O6.2</t>
  </si>
  <si>
    <t>1x desno odpiranje</t>
  </si>
  <si>
    <t>O7</t>
  </si>
  <si>
    <t>Dimenzije: 2800 x 2100 x 580 mm (ŠxVxG).
Omara je mizarski izdelek.
Izdelava po priloženem načrtu.</t>
  </si>
  <si>
    <t>poz.09</t>
  </si>
  <si>
    <t>REGAL NA KOLESIH</t>
  </si>
  <si>
    <t>Dimenzije: 1464 x 925 x 450 mm (ŠxVxG).
Regal je mizarski izdelek.
Izdelava po priloženem načrtu.</t>
  </si>
  <si>
    <t>* Regal na kolesih je iz obeh strani odprti poličnik
* Korpus je izdelan iz oplemenitene iverne plošče - melamin, lesni dekor (npr. Egger, H1518 ST15 bukev naravna), debeline 22 mm;
* Vsi vidni robovi zaprti z ABS robnim trakom debeline 2mm, ostali robovi so zaprti z robno folijo;
* Kolesje je zaprto s podnožnimi letvami iz vseh strani
* Na eni strani se uporabijo vgradna kolesa z zavoro (npr. Schachermayer, pohištveno kolo no-off, art. 103355066), 2 kosa;
* Na drugi strani se uporabi vrtljiva pohištvena kolesa brez zavore, z gumjasto teklano površino, 2 kosa.
* Regal se opremi s PVC škatlami s pokrovom za shranjevanje (12 kosov, vključeno v ceno).</t>
  </si>
  <si>
    <t>poz.10</t>
  </si>
  <si>
    <t>Dimenzije: 1104 x 925 x 450 mm (ŠxVxG).
Regal je mizarski izdelek.
Izdelava po priloženem načrtu.</t>
  </si>
  <si>
    <t>* Regal na kolesih je iz obeh strani odprti poličnik
* Korpus je izdelan iz oplemenitene iverne plošče - melamin, lesni dekor (npr. Egger, H1518 ST15 bukev naravna), debeline 22 mm;
* Vsi vidni robovi zaprti z ABS robnim trakom debeline 2mm, ostali robovi so zaprti z robno folijo;
* Kolesje je zaprto s podnožnimi letvami iz vseh strani
* Na eni strani se uporabijo vgradna kolesa z zavoro (npr. Schachermayer, pohištveno kolo no-off, art. 103355066), 2 kosa;
* Na drugi strani se uporabi vrtljiva pohištvena kolesa brez zavore, z gumjasto tekalno površino, 2 kosa.
* Regal se opremi s PVC škatlami s pokrovom za shranjevanje (9 kosov, vključeno v ceno).</t>
  </si>
  <si>
    <t>poz.11</t>
  </si>
  <si>
    <t>* Regal na kolesih je iz obeh strani odprti poličnik
* Korpus je izdelan iz oplemenitene iverne plošče - melamin, lesni dekor (npr. Egger, H1518 ST15 bukev naravna), debeline 22 mm;
* Vsi vidni robovi zaprti z ABS robnim trakom debeline 2mm, ostali robovi so zaprti z robno folijo;
* Kolesje je zaprto s podnožnimi letvami iz vseh strani
* Na eni strani se uporabijo vgradna kolesa z zavoro (npr. Schachermayer, pohištveno kolo no-off, art. 103355066), 2 kosa;
* Na drugi strani se uporabi vrtljiva pohištvena kolesa brez zavore, z gumjasto tekalno površino, 2 kosa.
* Regal se opremi s škatlami po meri (poz.13)</t>
  </si>
  <si>
    <t>poz.12</t>
  </si>
  <si>
    <t>poz.13</t>
  </si>
  <si>
    <t>ZABOJI ZA SHRANJEVANJE</t>
  </si>
  <si>
    <t>Dimenzije: 328 x 230 x 430 mm (ŠxVxG).
Zaboj je mizarski izdelek.
Izdelava po priloženem načrtu.</t>
  </si>
  <si>
    <t>* Škatle so izdelane iz MDF plošče in lakirane, lak mat;
* Na krajših stranicah se izdela izrez za prijemanje, izrez z zaobljenimi vogali, R=10 mm;
* Na spodnji strani se škatle opremijo s filcem.</t>
  </si>
  <si>
    <t>*</t>
  </si>
  <si>
    <t>zelena, NCS S 0550-G60Y</t>
  </si>
  <si>
    <t>modra, NCS S 0530-B30G</t>
  </si>
  <si>
    <t>rumena, NCS S 0540-G90Y</t>
  </si>
  <si>
    <t>oranžna, NCS S 0560-Y30R</t>
  </si>
  <si>
    <t>poz.14</t>
  </si>
  <si>
    <t>MIZA</t>
  </si>
  <si>
    <t>Dimenzije: 1100 x 460 x 450 mm (ŠxVxG).
Miza je mizarski izdelek.
Izdelava po priloženem načrtu.</t>
  </si>
  <si>
    <t>* Miza je izdelana iz oplemenitene iverne plošče - melamin, lesni dekor (npr. Egger, H1518 ST15 bukev naravna);
* Vrhnja plošča je izdelana iz oplemenitene iverne plošče - laminat, lesni dekor (npr. Egger, H1518 ST15 bukev naravna);
* Stranici in vezna letev je izdelana iz plošče debeline 18 mm, vrhnja plošča iz plošče debeline 25 mm;
* Vsi vidni robovi zaprti z ABS robnim trakom debeline 2mm, ostali robovi so zaprti z robno folijo;
* Na notranji strani vezne letve se nalepi filc za zaščito pred zaletavanjem (min. 4 kosi/element).</t>
  </si>
  <si>
    <t>poz.15</t>
  </si>
  <si>
    <t>Dimenzije: 1100 x 460 x 520 mm (ŠxVxG).
Miza je mizarski izdelek.
Izdelava po priloženem načrtu.</t>
  </si>
  <si>
    <t>poz.16</t>
  </si>
  <si>
    <t>ZABOJ NA KOLESIH</t>
  </si>
  <si>
    <t>Dimenzije: 490 x 350 x 400 mm (ŠxVxG).
Zaboj je mizarski izdelek.
Izdelava po priloženem načrtu.</t>
  </si>
  <si>
    <t>* Zaboj je sestavljen iz zaboja in pokrova;
* Na stranicah so narejene zareze, kamor se vstavi pokrov;
* Kolesa so montriana v dno zaboja, kolesa morajo imeti mehko tekalno površino;  
* Stranice zaboja so izdelane iz MDF plošče (18 mm) in lakirane, lak mat;
* Pokrov zaboja je izdelane iz MDF plošče (12 mm) in lakirane, lak mat;
* Vidni robovi so zaobljeni, R=2 mm;
* Na obeh daljših stranicah zaboja in na pokrovu se izdela izrez za prijemanje (dim. 100x35 mm, z zaobljenimi vogali).</t>
  </si>
  <si>
    <t>poz.17</t>
  </si>
  <si>
    <t>ZABOJ ZA KNJIGE NA KOLESIH</t>
  </si>
  <si>
    <t>Dimenzije: 898 x 620 x 236 mm (ŠxVxG).
Zaboj je mizarski izdelek.
Izdelava po priloženem načrtu.</t>
  </si>
  <si>
    <t>* Zaboj je sestavljen iz oboda in vmesnih stranic;
* Uporabijo se kolesa, vgrajena v dno zaboja, ki imajo obračljivo kolo in mehko tekalno podlago (npr. Schachermayer art. 103355306);
* Zaboj je izdelan oplemenitene iverne plošče - melamin, lesni dekor (npr. Egger, H1518 ST15 bukev naravna);
* Obod je izdelan iz plošče debeline 18 mm, dno iz plošče debeline 25 mm; 
* Vsi vidni robovi zaprti z ABS robnim trakom debeline 2mm, ostali robovi so zaprti z robno folijo.</t>
  </si>
  <si>
    <t>poz.18</t>
  </si>
  <si>
    <t>IGRALNA POSTAJA - KUHINJA</t>
  </si>
  <si>
    <t>Dimenzije: 1900 x 800 x 400 mm (ŠxVxG).
Element je mizarski izdelek.
Izdelava po priloženem načrtu.</t>
  </si>
  <si>
    <t>* Korpus je izdelan iz oplemenitene iverne plošče - melamin, lesni dekor (npr. Egger, H1518 ST15 bukev naravna), debeline 18 mm;
* Vsi vidni robovi zaprti z ABS robnim trakom debeline 2mm, ostali robovi so zaprti z robno folijo;
* Vrata, vrhnja plošča in police so izdelani iz MDF plošče in lakirana, mat lak;
* Za ročaje se izdela izrez (dim. 80x30 mm, z zaobljenimi robovi R=10 mm)
* Dodatki (kuhališča, gumbi, armatura) so izdelani iz MDF plošče in lakirani v mat svetlo sivi barvi;
* Lijak se izdela z uporabo plastiče posode.
* Igralna postaja vključuje set kuhinjksih pripomočkov (npr. Emago, 128 delni set pripomočkov, art. B30248 ali enakovreden).</t>
  </si>
  <si>
    <t>poz.19</t>
  </si>
  <si>
    <t>Dimenzije: 1500 x 800 x 400 mm (ŠxVxG).
Element je mizarski izdelek.
Izdelava po priloženem načrtu.</t>
  </si>
  <si>
    <t>poz.20</t>
  </si>
  <si>
    <t>Dimenzije: 1658 x 1120 x 400 mm (ŠxVxG).
Element je mizarski izdelek.
Izdelava po priloženem načrtu.</t>
  </si>
  <si>
    <t>* Korpus je izdelan iz oplemenitene iverne plošče - melamin, lesni dekor (npr. Egger, H1518 ST15 bukev naravna), debeline 18 mm;
* Vsi vidni robovi zaprti z ABS robnim trakom debeline 2mm, ostali robovi so zaprti z robno folijo;
* Vrata, vrhnja plošča in police so izdelani iz MDF plošče in lakirana, mat lak;
* Dodatki (kuhališča, gumbi, armatura) so izdelani iz MDF plošče in lakirani v mat svetlo sivi barvi;
* Lijak se izdela z uporabo plastiče posode.
* Igralna postaja vključuje set kuhinjksih pripomočkov (npr. Emago, 128 delni set pripomočkov, art. B30248 ali enakovreden).</t>
  </si>
  <si>
    <t>poz.21</t>
  </si>
  <si>
    <t>Dimenzije: 1600 x 1120 x 1020 mm (ŠxVxG).
Element je mizarski izdelek.
Izdelava po priloženem načrtu.</t>
  </si>
  <si>
    <t>poz.22</t>
  </si>
  <si>
    <t>IGRALNA POSTAJA</t>
  </si>
  <si>
    <t>Dimenzije: 1400 x 1180 x 400 mm (ŠxVxG).
Element je mizarski izdelek.
Izdelava po priloženem načrtu.</t>
  </si>
  <si>
    <t>* Igralna postaja je na kolesih, zato mora biti vidno obdelana iz vseh strani;
* Korpus je izdelan iz oplemenitene iverne plošče - melamin, lesni dekor (npr. Egger, H1518 ST15 bukev naravna), debeline 22 mm;
* Vmesne zgornje police so izdelane iz MDF plošče in lakirana v mat modri barvi (NCS S 0530-B30G);
* Osrednji del je opremljen z vrati z ogledalom. Vrata so izdelana iz oplemenitene iverne plošče - melamin, lesni dekor , debeline 18 mm, nalepljeno ogledalo z brušenimi robovi debeline 3 mm;
* Vrata naj bodo opremljena na zadnji strani z omarnim vpenjalnim magnetom (da ostanejo zaprta - ob stranici pri premikanju elementa);
* Vsi vidni robovi zaprti z ABS robnim trakom debeline 2mm, ostali robovi so zaprti z robno folijo;
* Kolesje je zaprto s podnožnimi letvami iz vseh strani
* Na eni strani se uporabijo vgradna kolesa z zavoro (npr. Schachermayer, pohištveno kolo no-off, art. 103355066), 2 kosa;
* Na drugi strani se uporabi vrtljiva pohištvena kolesa brez zavore, z gumjasto tekalno površino, 2 kosa.</t>
  </si>
  <si>
    <t>poz.23</t>
  </si>
  <si>
    <t>OMARICE - NEGA</t>
  </si>
  <si>
    <t>Dimenzija sp. omarice: 1550 x 950 x 700 mm 
Dimenzija sp. omarice: 2320 x 448 x 300 mm (ŠxVxG).
Omarici sta mizarski izdelek.
Izdelava po priloženem načrtu.</t>
  </si>
  <si>
    <t xml:space="preserve">* Prostor za nego je opremljen z nizko in visečo omarico;
* Spodnji niz je sestaljen iz omarice s previjalno mizo, ki se postavi ob predhodno vzidano kad (višinsko poravnano), in zaključnega odprtega poličnika;
* Viseča omarica je odprta; 
* Omarice so v celoti izdelane iz oplemenitene iverne plošče - melamin, lesni dekor (npr. Egger, H1518 ST15 bukev naravna), debeline 18 in 25 mm;
* Vsi vidni robovi zaprti z ABS robnim trakom debeline 2mm, ostali robovi so zaprti z robno folijo. Zaradi prisotnosti vode morajo biti zaprti vsi robovi;
* Spodnje omarice so postavljene na nogice, zaprte s podnožno masko.
* Predali so opremljeni z vodili za mehko zapiranje;
* Ročaji utopni (npr. Rujz art. U6.137/45);
* Previjalna miza vključuje oblazinjeno podlogo iz nevpojnega materiala. </t>
  </si>
  <si>
    <t>Opomba: obvezno preveriti dimenzije prostora!</t>
  </si>
  <si>
    <t>poz.24</t>
  </si>
  <si>
    <t>Dimenzija sp. omarice: 1100 x 950 x 700 mm 
Dimenzija sp. omarice: 1300 x 448 x 300 mm (ŠxVxG).
Omarici sta mizarski izdelek.
Izdelava po priloženem načrtu.</t>
  </si>
  <si>
    <t xml:space="preserve">* Prostor za nego je opremljen z nizko in visečo omarico;
* Spodnji niz je sestaljen iz omarice s previjalno mizo, ki se postavi ob predhodno vzidano kad (višinsko poravnano);
* Viseča omarica je odprta; 
* Omarice so v celoti izdelane iz oplemenitene iverne plošče - melamin, lesni dekor (npr. Egger, H1518 ST15 bukev naravna), debeline 18 in 25 mm;
* Vsi vidni robovi zaprti z ABS robnim trakom debeline 2mm, ostali robovi so zaprti z robno folijo. Zaradi prisotnosti vode morajo biti zaprti vsi robovi;
* Spodnja omarica je postavljena na nogice, zaprta s podnožno masko.
* Predali so opremljeni z vodili za mehko zapiranje;
* Ročaji utopni (npr. Rujz art. U6.137/45);
* Previjalna miza vključuje oblazinjeno podlogo iz nevpojnega materiala. </t>
  </si>
  <si>
    <t>poz.25</t>
  </si>
  <si>
    <t>ODPRTA OMARICA</t>
  </si>
  <si>
    <t>Dimenzija: 600 x 1800 x 300 mm (ŠxVxG).
Omarica je mizarski izdelek.
Izdelava po priloženem načrtu.</t>
  </si>
  <si>
    <t>* Omarica s policami je namenjena za kahljice in drugo priročno opremo;
* Omarica je v celoti izdelana iz oplemenitene iverne plošče - melamin, lesni dekor (npr. Egger, H1518 ST15 bukev naravna), debeline 18;
* Vsi vidni robovi zaprti z ABS robnim trakom debeline 2mm, ostali robovi so zaprti z robno folijo;
* Omarica je postavljena na nogice, zaprte s podnožno masko.</t>
  </si>
  <si>
    <t>poz.26</t>
  </si>
  <si>
    <t>Dimenzija: 900 x 1800 x 250 mm (ŠxVxG).
Omarica je mizarski izdelek.
Izdelava po priloženem načrtu.</t>
  </si>
  <si>
    <t>poz.27</t>
  </si>
  <si>
    <t>GARDEROBNA OMARICA</t>
  </si>
  <si>
    <t>Dimenzija klopi: 3 x 1500 x 255 x 400 mm
Dimenzija hrbt. plošče: 3 x 1482 (1500) x 18 x 845 mm
Dimenzija vis. omarice: 3 x 1500 x 480 x 270 mm (ŠxVxG).
Elementi so mizarski izdelek.
Izdelava po priloženem načrtu.</t>
  </si>
  <si>
    <t>Garderobna omarica je sestavljena iz klopi, stenske obloge in viseče omarice;
* Na obeh straneh je niz zaključen z bočno stranico;
* Klop je postavljena na kovinske noge. Kovinska noga je izdelana iz cevi 30x30x3 mm, in prašno barvana RAL 7035;
* Klop, hrbtna obloga in korpus so izdelani iz oplemenitene iverne plošče - melamin, lesni dekor (npr. Egger, H1887 ST9 naravni javor);
*  Vrata in vrhnja maska so izdelani iz MDF plošče in lakirana, mat lak (zelena, NCS S 0550-G60Y);
* Stranice, horizontale in vrata so izdelani iz plošče debeline 18 mm;
* Sedežna plošča je izdelana iz plošče debeline 25 mm;
* Vsi vidni robovi zaprti z ABS robnim trakom debeline 2mm, ostali robovi so zaprti z robno folijo;
* Vrata so opremljena z odmično spono z blaženjem, desno odpiranje;
* Za obešanje se uporabijo pohištvene kljukice s tremi kraki, stropna montaža;
* Enovijačni ročaj (npr. Lampič art. 2113).</t>
  </si>
  <si>
    <t>poz.28</t>
  </si>
  <si>
    <t>Dimenzija klopi: 2 x 1600 x 255 x 400 mm
Dimenzija hrbt. plošče: 2 x 1582 x 18 x 845 mm
Dimenzija vis. omarice: 2 x 1600 x 480 x 270 mm (ŠxVxG).
Elementi so mizarski izdelek.
Izdelava po priloženem načrtu.</t>
  </si>
  <si>
    <t>Garderobna omarica je sestavljena iz klopi, stenske obloge in viseče omarice;
* Na obeh straneh je niz zaključen z bočno stranico;
* Klop je postavljena na kovinske noge. Kovinska noga je izdelana iz cevi 30x30x3 mm, in prašno barvana RAL 7035;
* Klop, hrbtna obloga in korpus so izdelani iz oplemenitene iverne plošče - melamin, lesni dekor (npr. Egger, H1887 ST9 naravni javor);
*  Vrata in vrhnja maska so izdelani iz MDF plošče in lakirana, mat lak (modra NCS S 0530-B30G);
* Stranice, horizontale in vrata so izdelani iz plošče debeline 18 mm;
* Sedežna plošča je izdelana iz plošče debeline 25 mm;
* Vsi vidni robovi zaprti z ABS robnim trakom debeline 2mm, ostali robovi so zaprti z robno folijo;
* Vrata so opremljena z odmično spono z blaženjem, desno odpiranje;
* Za obešanje se uporabijo pohištvene kljukice s tremi kraki, stropna montaža;
* Enovijačni ročaj (npr. Lampič art. 2113).</t>
  </si>
  <si>
    <t>poz.29</t>
  </si>
  <si>
    <t>Dimenzija klopi: 1500 x 255 x 400 mm
Dimenzija hrbt. plošče: 1464 x 18 x 845 mm
Dimenzija vis. omarice: 1500 x 480 x 270 mm (ŠxVxG).
Elementi so mizarski izdelek.
Izdelava po priloženem načrtu.</t>
  </si>
  <si>
    <t>* Omarica je izdelana v enem kosu
* Garderobna omarica je postavljena na kovinske noge. Kovinska noga je izdelana iz cevi 30x30x3 mm, in prašno barvana RAL 7035;
* Korpus je izdelan iz oplemenitene iverne plošče - melamin, lesni dekor (npr. Egger, H1887 ST9 naravni javor);
* Vrata in vrhnja maska so izdelani iz MDF plošče in lakirana, mat lak (modra NCS S 0530-B30G);
* Stranice, horizontale in vrata so izdelani iz plošče debeline 18 mm;
* Sedežna plošča je izdelana iz plošče debeline 25 mm;
* Vsi vidni robovi zaprti z ABS robnim trakom debeline 2mm, ostali robovi so zaprti z robno folijo;
* Vrata so opremljena z odmično spono z blaženjem, desno odpiranje;
* Za obešanje se uporabijo pohištvene kljukice s tremi kraki, stropna montaža;
* Enovijačni ročaj (npr. Lampič art. 2113).</t>
  </si>
  <si>
    <t>poz.30</t>
  </si>
  <si>
    <t>Dimenzija: 2000 x 1580 x 1060 mm (ŠxVxG).
Elementi so mizarski izdelek.
Izdelava po priloženem načrtu.</t>
  </si>
  <si>
    <t>* Omarica je izdelana v enem kosu (zaradi dostave lahko spodnji del ločen);
* Garderobna omarica je postavljena na kovinske noge. Kovinska noga je izdelana iz cevi 30x30x3 mm, in prašno barvana RAL 7035;
* Korpus je izdelan iz oplemenitene iverne plošče - melamin, lesni dekor (npr. Egger, H1887 ST9 naravni javor);
* Vrata in vrhnja maska so izdelani iz MDF plošče in lakirana, mat lak (1 stran - zelena, NCS S 0550-G60Y, 1 stran - modra NCS S 0530-B30G);
* Stranice, horizontale in vrata so izdelani iz plošče debeline 18 mm;
* Sedežna plošča je izdelana iz plošče debeline 25 mm;
* Vsi vidni robovi zaprti z ABS robnim trakom debeline 2mm, ostali robovi so zaprti z robno folijo;
* Vrata so opremljena z odmično spono z blaženjem, desno odpiranje;
* Za obešanje se uporabijo pohištvene kljukice s tremi kraki, stropna montaža;
* Enovijačni ročaj (npr. Lampič art. 2113).</t>
  </si>
  <si>
    <t>poz.31</t>
  </si>
  <si>
    <t>Dimenzija: 2500 x 1680 x 1060 mm (ŠxVxG).
Elementi so mizarski izdelek.
Izdelava po priloženem načrtu.</t>
  </si>
  <si>
    <t>* Omarica je izdelana v enem kosu (zaradi dostave lahko spodnji del ločen);
* Garderobna omarica je postavljena na kovinske noge. Kovinska noga je izdelana iz cevi 30x30x3 mm, in prašno barvana RAL 7035;
* Korpus je izdelan iz oplemenitene iverne plošče - melamin, lesni dekor (npr. Egger, H1887 ST9 naravni javor);
* Vrata in vrhnja maska so izdelani iz MDF plošče in lakirana, mat lak (modra NCS S 0530-B30G);
* Stranice, horizontale in vrata so izdelani iz plošče debeline 18 mm;
* Sedežna plošča je izdelana iz plošče debeline 25 mm;
* Vsi vidni robovi zaprti z ABS robnim trakom debeline 2mm, ostali robovi so zaprti z robno folijo;
* Vrata so opremljena z odmično spono z blaženjem, desno odpiranje;
* Za obešanje se uporabijo pohištvene kljukice s tremi kraki, stropna montaža;
* Enovijačni ročaj (npr. Lampič art. 2113).</t>
  </si>
  <si>
    <t>poz.32</t>
  </si>
  <si>
    <t>Dimenzija klopi: 2500 x 295 x 400 mm
Dimenzija hrbt. plošče: 2464 x 18 x 905 mm
Dimenzija vis. omarice: 2 x 1250 x 480 x 270 mm (ŠxVxG).
Elementi so mizarski izdelek.
Izdelava po priloženem načrtu.</t>
  </si>
  <si>
    <t>* Garderobna omarica je sestavljena iz klopi, stenske obloge in viseče omarice;
* Na obeh straneh je niz zaključen z bočno stranico;
* Klop je postavljena na kovinske noge. Kovinska noga je izdelana iz cevi 30x30x3 mm, in prašno barvana RAL 7035;
* Klop, hrbtna obloga in korpus so izdelani iz oplemenitene iverne plošče - melamin, lesni dekor (npr. Egger, H1887 ST9 naravni javor);
* Vrata in vrhnja maska so izdelani iz MDF plošče in lakirana, mat lak (modra NCS S 0530-B30G);
* Stranice, horizontale in vrata so izdelani iz plošče debeline 18 mm;
* Sedežna plošča je izdelana iz plošče debeline 25 mm;
* Vsi vidni robovi zaprti z ABS robnim trakom debeline 2mm, ostali robovi so zaprti z robno folijo;
* Vrata so opremljena z odmično spono z blaženjem, desno odpiranje;
* Za obešanje se uporabijo pohištvene kljukice s tremi kraki, stropna montaža;
* Enovijačni ročaj (npr. Lampič art. 2113).</t>
  </si>
  <si>
    <t>poz.33</t>
  </si>
  <si>
    <t>Dimenzija klopi: 2000 x 295 x 400 mm
Dimenzija hrbt. plošče: 1964 x 18 x 905 mm
Dimenzija vis. omarice: 2 x 1000 x 480 x 270 mm (ŠxVxG).
Elementi so mizarski izdelek.
Izdelava po priloženem načrtu.</t>
  </si>
  <si>
    <t>* Garderobna omarica je sestavljena iz klopi, stenske obloge in viseče omarice;
* Na obeh straneh je niz zaključen z bočno stranico;
* Klop je postavljena na kovinske noge. Kovinska noga je izdelana iz cevi 30x30x3 mm, in prašno barvana RAL 7035;
* Klop, hrbtna obloga in korpus so izdelani iz oplemenitene iverne plošče - melamin, lesni dekor (npr. Egger, H1887 ST9 naravni javor);
* Vrata in vrhnja maska so izdelani iz MDF plošče in lakirana, mat lak (oranžna NCS S 0560-Y30R);
* Stranice, horizontale in vrata so izdelani iz plošče debeline 18 mm;
* Sedežna plošča je izdelana iz plošče debeline 25 mm;
* Vsi vidni robovi zaprti z ABS robnim trakom debeline 2mm, ostali robovi so zaprti z robno folijo;
* Vrata so opremljena z odmično spono z blaženjem, desno odpiranje;
* Za obešanje se uporabijo pohištvene kljukice s tremi kraki, stropna montaža;
* Enovijačni ročaj (npr. Lampič art. 2113).</t>
  </si>
  <si>
    <t>poz.34</t>
  </si>
  <si>
    <t>Dimenzija klopi: 1250 (1000, 1350) x 295 x 400 mm
Dimenzija hrbt. plošče: 1732 (1750) x 18 x 905 mm
Dimenzija vis. omarice: 2 x 1250 x 480 x 270 mm, 
1 x 1000 x 480 x 270 mm (ŠxVxG).
Elementi so mizarski izdelek.
Izdelava po priloženem načrtu.</t>
  </si>
  <si>
    <t>* Garderobna omarica je sestavljena iz klopi, stenske obloge in viseče omarice;
* Na levi strani je niz zaključen z bočno stranico;
* Klop je postavljena na kovinske noge. Kovinska noga je izdelana iz cevi 30x30x3 mm, in prašno barvana RAL 7035;
* Klop, hrbtna obloga in korpus so izdelani iz oplemenitene iverne plošče - melamin, lesni dekor (npr. Egger, H1887 ST9 naravni javor);
* Vrata in vrhnja maska so izdelani iz MDF plošče in lakirana, mat lak(oranžna NCS S 0560-Y30R);
* Bočna stranica visečega dela je izdelana iz MDF plošče in lakirana, mat lak (zelena, NCS S 0550-G60Y);
* Stranice, horizontale in vrata so izdelani iz plošče debeline 18 mm;
* Sedežna plošča je izdelana iz plošče debeline 25 mm;
* Vsi vidni robovi zaprti z ABS robnim trakom debeline 2mm, ostali robovi so zaprti z robno folijo;
* Vrata so opremljena z odmično spono z blaženjem, levo odpiranje;
* Za obešanje se uporabijo pohištvene kljukice s tremi kraki, stropna montaža;
* Enovijačni ročaj (npr. Lampič art. 2113).</t>
  </si>
  <si>
    <t>poz.35</t>
  </si>
  <si>
    <t>Dimenzija klopi: 2 x 2500 x 295 x 400 mm
Dimenzija hrbt. plošče: 2 x 2482 x 18 x 905 mm
Dimenzija vis. omarice: 4 x 1250 x 480 x 270 mm, 
1 x 1000 x 480 x 270 mm (ŠxVxG).
Elementi so mizarski izdelek.
Izdelava po priloženem načrtu.</t>
  </si>
  <si>
    <t>* Garderobna omarica je sestavljena iz klopi, stenske obloge in viseče omarice;
* Klop je postavljena na kovinske noge. Kovinska noga je izdelana iz cevi 30x30x3 mm, in prašno barvana RAL 7035;
* Klop, hrbtna obloga in korpus so izdelani iz oplemenitene iverne plošče - melamin, lesni dekor (npr. Egger, H1887 ST9 naravni javor);
* Vrata in vrhnja maska so izdelani iz MDF plošče in lakirana, mat lak (zelena, NCS S 0550-G60Y);
* Stranice, horizontale in vrata so izdelani iz plošče debeline 18 mm;
* Sedežna plošča je izdelana iz plošče debeline 25 mm;
* Vsi vidni robovi zaprti z ABS robnim trakom debeline 2mm, ostali robovi so zaprti z robno folijo;
* Vrata so opremljena z odmično spono z blaženjem, levo odpiranje;
* Za obešanje se uporabijo pohištvene kljukice s tremi kraki, stropna montaža;
* Enovijačni ročaj (npr. Lampič art. 2113).</t>
  </si>
  <si>
    <t>poz.36</t>
  </si>
  <si>
    <t>PREVIJALNA MIZA</t>
  </si>
  <si>
    <t>Dimenzija: 2000 x 2850 x 700 mm (ŠxVxG).
Elementi so mizarski izdelek.
Izdelava po priloženem načrtu.</t>
  </si>
  <si>
    <t>* Previjalna miza je postavlena v stensko nišo. Po globini se poravna z zunanjo steno;
* Sestavljena je iz spodnje omarice, pulta in stanske nastavne omare;
* Korpus nizkih omaric je izdelan iz oplemenitene iverne plošče - melamin, lesni dekor (H1887 ST9 naravni javor);
* Vrata nizke omace in plošča so izdelani iz MDF plošče in lakirana, mat lak RAL 9010. Vrata imajo profiliran ročaj. Vrata opremlena s pohištveno ključavnico;
*  Nastavna omara (vidni elementi) je izdelana iz MDF plošče in lakirana, mat lak RAL 9010. Vrata imajo profiliran ročaj.
* Korpus in fronta so izdelani iz plošče debeline 18 mm, pult je debeline 36 mm;
* Vsi vidni robovi zaprti z ABS robnim trakom debeline 2mm, ostali robovi so zaprti z robno folijo;
* Previjalna miza vključuje vgradni keramični okrogli lijak (npr. Catalano Incasso 57), kompletno z montažo in vsem potrebnim materialom. Dobava armature Hansa Pinto vključena v popis strojnih inštalacij; 
* Previjalna miza vključuje oblazinjeno podlogo iz nevpojnega materiala. 
* Vrata niše z gasilnikom morajo biti opremljena z nalepko (oznaka za gasilnik) in obvezno brez ključavnice!</t>
  </si>
  <si>
    <t>poz.37</t>
  </si>
  <si>
    <t>Dimenzija: 1697 x 1054 x 634 mm (ŠxVxG).
Elementi so mizarski izdelek.
Izdelava po priloženem načrtu.</t>
  </si>
  <si>
    <t xml:space="preserve">* Regal na kolesih je iz obeh strani odprti poličnik
* Korpus je izdelan iz oplemenitene iverne plošče - melamin, lesni dekor (npr. Egger, H1518 ST15 bukev naravna), debeline 22 mm;
* Vsi vidni robovi zaprti z ABS robnim trakom debeline 2mm, ostali robovi so zaprti z robno folijo;
* Uporabi se vrtljiva pohištvena kolesa z gumjasto tekalno površino. Skrajno kolo na vsaki strani naj bo opremljeno z zavoro, ostala kolesa so brez zavor. </t>
  </si>
  <si>
    <t>poz. 38</t>
  </si>
  <si>
    <t>OGLEDALO</t>
  </si>
  <si>
    <t xml:space="preserve">Izdelava, dobava in montaža ogledala. Vsi robovi brušeni (fazeta) in polirani. Ogledalo je montirano na steno. Odmik od tal 10 cm (zgornji rob ravnan z robom vratnega podboja). </t>
  </si>
  <si>
    <t>dim. 70 x 200 cm</t>
  </si>
  <si>
    <t>dim. 100 x 120 cm</t>
  </si>
  <si>
    <t>poz. 39</t>
  </si>
  <si>
    <t>OBLOGA - PLUTA</t>
  </si>
  <si>
    <t>Izdelava, dobava in montaža obloge z vrhnjo površino iz plute. Obloga se obrobi z lesenim okvirjem (bukov les, preseka 5x2 cm) ali okvirjem iz oblečenaga MDF-a. Obloga je montirano na steno, montaža nad talno obrobo ali dvignjeno od tal (skladno z načrtom).</t>
  </si>
  <si>
    <t>dim. 200 x 120 cm (igralnica št. 1 in 2)</t>
  </si>
  <si>
    <t>dim. 150 x 120 cm (igralnica št. 3 in 6)</t>
  </si>
  <si>
    <t>dim. 200 x 90 cm (igralnica št. 4 in 5)</t>
  </si>
  <si>
    <t>poz. 40</t>
  </si>
  <si>
    <t>OBLOGA - TABLA</t>
  </si>
  <si>
    <t>Izdelava, dobava in montaža obloge z vrhnjo površino iz materiala za table. Obloga se obrobi z lesenim okvirjem (bukov les, preseka 5x2 cm) ali okvirjem iz oblečenaga MDF-a. Obloga je montirano na steno, montaža nad talno obrobo.</t>
  </si>
  <si>
    <t>dim. 240 x 120 cm (igralnica št. 1 in 5)</t>
  </si>
  <si>
    <t>dim. 150 x 120 cm (igralnica št. 2)</t>
  </si>
  <si>
    <t>poz. 41</t>
  </si>
  <si>
    <t>GARDEROBNA OMARA - ZAPOSLENI</t>
  </si>
  <si>
    <t>Dimenzija: 1500 x 2050 x 550 mm (ŠxVxG).
Omara je mizarski izdelek.
Izdelava po priloženem načrtu.</t>
  </si>
  <si>
    <t>* Garderobna omara je razdeljena na 6 enot. Vsaka enota je opremljena z obešalno palico in policama.  
* Celotna garderobna omara je izdelana iz oplemenitene iverne plošče - melamin, lesni dekor (H1887 ST9 naravni javor), debeline 18 mm;
* Vsi vidni robovi zaprti z ABS robnim trakom debeline 2mm, ostali robovi so zaprti z robno folijo;
* Notranje police so po globini ožje (zaradi prezračevanja)
* Vrata so v spodnjem in zgornjem delu opremljena z ALU prezračevalno rešetko;
* Vrata so opremljena z blaženjem in pohištveno ključavnico.</t>
  </si>
  <si>
    <t>poz. 42</t>
  </si>
  <si>
    <t>NIZKA OMARICA - PRALNICA</t>
  </si>
  <si>
    <t>Dimenzija: 925 x 900 x 600 mm (ŠxVxG).
Omarica je mizarski izdelek.
Izdelava po priloženem načrtu.</t>
  </si>
  <si>
    <t>* Nizka omarica je opremljena s policami in klasičnimi vrati;
* Korpus je postavljen na nogice višine 10 cm, podnožje je zaprto z letvijo;
* Korpus je izdelan iz oplemenitene iverne plošče - melamin, lesni dekor (Egger H1887 ST9 naravni javor), debeline 18 mm;
* Vrata so izdelana iz oplemenitene iverne plošče - melamin, enobarvni dekor (npr. Egger U224 ST15), debeline 18 mm;
* Vrhnja plošča je izdelana iz oplemenitene iverne plošče - laminat, enobarvni dekor (npr. Egger U224 ST15), debeline 25 mm;
* Vsi vidni robovi zaprti z ABS robnim trakom debeline 2mm, ostali robovi so zaprti z robno folijo;
* Vrata so opremljena z blaženjem;
* Ročaji (npr. Rujz art. 446.24).</t>
  </si>
  <si>
    <t>poz. 43</t>
  </si>
  <si>
    <t>VISOKA OMARA - KABINET</t>
  </si>
  <si>
    <t>Dimenzija: 925 x 2500 x 500 mm (ŠxVxG).
Omara je mizarski izdelek.
Izdelava po priloženem načrtu.</t>
  </si>
  <si>
    <t>* Visoka omara je opremljena s policami in klasičnimi vrati;
* Korpus je izdelan iz oplemenitene iverne plošče - melamin, lesni dekor (Egger H1887 ST9 naravni javor);
* Vrata so izdelana iz oplemenitene iverne plošče - melamin, enobarvni dekor (npr. Egger U224 ST15)
* Korpus in vrata so izdelana iz plošč debeline 18 mm, vrhnja plošča je debeline 25 mm;
* Vsi vidni robovi zaprti z ABS robnim trakom debeline 2mm, ostali robovi so zaprti z robno folijo;
* Vrata so opremljena z blaženjem;
* Ročaji (npr. Rujz art. 446.24).</t>
  </si>
  <si>
    <t>poz. 44</t>
  </si>
  <si>
    <t>NIZKA OMARICA - KABINET</t>
  </si>
  <si>
    <t>Dimenzija: 800 x 800 x 350 mm (ŠxVxG).
Omarica je mizarski izdelek.
Izdelava po priloženem načrtu.</t>
  </si>
  <si>
    <t>* Nizka omara je opremljena s policami in klasičnimi vrati;
* Korpus je izdelan iz oplemenitene iverne plošče - melamin, lesni dekor (Egger H1887 ST9 naravni javor), debeline 18 mm;
* Vrata so izdelana iz oplemenitene iverne plošče - melamin, enobarvni dekor (npr. Egger U224 ST15), debeline 18 mm;
* Vrhnja plošča je izdelana iz oplemenitene iverne plošče - laminat, enobarvni dekor (npr. Egger U224 ST15), debeline 25 mm;
* Vsi vidni robovi zaprti z ABS robnim trakom debeline 2mm, ostali robovi so zaprti z robno folijo;
* Vrata so opremljena z blaženjem;
* Ročaji (npr. Rujz art. 446.24).</t>
  </si>
  <si>
    <t>poz. 45</t>
  </si>
  <si>
    <t>Dimenzija: 800 x 2150 x 400 mm (ŠxVxG).
Omara je mizarski izdelek.
Izdelava po priloženem načrtu.</t>
  </si>
  <si>
    <t>poz. 46</t>
  </si>
  <si>
    <t>PISALNA MIZA - KABINET</t>
  </si>
  <si>
    <t>Dimenzija: 1500 x 751 x 650 mm (ŠxVxG).
Miza je mizarski izdelek.
Izdelava po priloženem načrtu.</t>
  </si>
  <si>
    <t>* Pisalna miza je opremljena s predalnikom, na levi strani;
* Na desni strani je miza postavljena na kovinske kvradratne noge (npr. Blažič, vogalna kvadratna noga Alex dim. 715x45x45 mm);
* Korpus predalnika je izdelan iz oplemenitene iverne plošče - melamin, lesni dekor (Egger H1887 ST9 naravni javor), debeline 18 mm;
* Ličnice so izdelane iz oplemenitene iverne plošče - melamin, enobarvni dekor (npr. Egger U224 ST15), debeline 18 mm;
* Vrhnja plošča je izdelana iz oplemenitene iverne plošče - laminat, enobarvni dekor (npr. Egger U224 ST15), debeline 36 mm;
* Vsi vidni robovi zaprti z ABS robnim trakom debeline 2mm, ostali robovi so zaprti z robno folijo;
* Predali so opremljeni z vodili z mehkim zapiranjem. Zgornji predal je opremljen s pohištveno ključavnico;
* Ročaji (npr. Rujz art. 446.24).</t>
  </si>
  <si>
    <t>poz. 47</t>
  </si>
  <si>
    <t>PISALNA MIZA - KOTNA</t>
  </si>
  <si>
    <t>Dimenzija: 2050 x 751 x 1400 mm (ŠxVxG).
Miza je mizarski izdelek.
Izdelava po priloženem načrtu.</t>
  </si>
  <si>
    <t>* Pisalna miza je opremljena s predalnikom, na desni strani;
* Levi krak mize je postavljen na kovinske sredinske noge (Blažič, noga Kim + pripadajoči vezniki);
* Korpus predalnika je izdelan iz oplemenitene iverne plošče - melamin, lesni dekor (Egger H1887 ST9 naravni javor), debeline 18 mm;
* Ličnice so izdelane iz oplemenitene iverne plošče - melamin, enobarvni dekor (npr. Egger U224 ST15), debeline 18 mm;
* Vrhnja plošča je izdelana iz oplemenitene iverne plošče - laminat, enobarvni dekor (npr. Egger U224 ST15), debeline 36 mm;
* Vsi vidni robovi zaprti z ABS robnim trakom debeline 2mm, ostali robovi so zaprti z robno folijo;
* Predali so opremljeni z vodili z mehkim zapiranjem. Zgornji predal je opremljen s pohištveno ključavnico;
* Ročaji (npr. Rujz art. 446.24).</t>
  </si>
  <si>
    <t>poz. 48</t>
  </si>
  <si>
    <t>STENSKA POLICA</t>
  </si>
  <si>
    <t>Dimenzija: 1500 x 751 x 650 mm (ŠxVxG).
Polica je mizarski izdelek.
Izdelava po priloženem načrtu.</t>
  </si>
  <si>
    <t xml:space="preserve">* Stenska polica je izdelana oplemenitene iverne plošče - melamin, lesni dekor (Egger H1887 ST9 naravni javor), debeline 18 in 25 mm;
* Polica je na steno montirana s skritinimi nosilci. Spodnji rob sega 140 cm od tal. </t>
  </si>
  <si>
    <t>poz. 49</t>
  </si>
  <si>
    <t>VISOKA OMARA - POŠEVNINA</t>
  </si>
  <si>
    <t>Dimenzija: 1800 x 1709 x 600 mm (ŠxVxG).
Omara je mizarski izdelek.
Izdelava po priloženem načrtu.</t>
  </si>
  <si>
    <t>* Visoka omara je vgrajena pod poševni strop v učilnicah v mansardi;
* Omara je opremljena s policami in klasičnimi vrati;
* V celoti je izdelana iz oplemenitene iverne plošče - melamin, lesni dekor  (npr. Egger, H1518 ST15 bukev naravna), debeline 18 mm;
* Vsi vidni robovi zaprti z ABS robnim trakom debeline 2mm, ostali robovi so zaprti z robno folijo;
* Vrata so opremljena z blaženjem in pohištveno ključavnico;
* Ročaji (npr. Rujz art. 446.24).</t>
  </si>
  <si>
    <t>2 x leva postavitev
2 x desna postavitev</t>
  </si>
  <si>
    <t>poz. 50</t>
  </si>
  <si>
    <t>VISOKA OMARA - UČILNICA</t>
  </si>
  <si>
    <t>Dimenzija: 900 x 2150 x 400 mm (ŠxVxG).
Omara je mizarski izdelek.
Izdelava po priloženem načrtu.</t>
  </si>
  <si>
    <t>* Visoka omara je opremljena s policami in klasičnimi vrati;
* Korpus je izdelan iz oplemenitene iverne plošče - melamin, lesni dekor  (npr. Egger, H1518 ST15 bukev naravna);
* Vrata so izdelana iz oplemenitene iverne plošče - melamin, enobarvni dekor (npr. Egger U224 ST15)
* Korpus in vrata so izdelana iz plošč debeline 18 mm, vrhnja plošča je debeline 25 mm;
* Vsi vidni robovi zaprti z ABS robnim trakom debeline 2mm, ostali robovi so zaprti z robno folijo;
* Vrata so opremljena z enokolensko odmično spono (varovanje prstov) in pohištveno ključavnico;
* Ročaji (npr. Rujz art. 446.24).</t>
  </si>
  <si>
    <t>poz. 51</t>
  </si>
  <si>
    <t>NIZKA OMARICA - UČILNICA</t>
  </si>
  <si>
    <t>Dimenzija: 900 x 800 x 400 mm (ŠxVxG).
Omara je mizarski izdelek.
Izdelava po priloženem načrtu.</t>
  </si>
  <si>
    <t>* Nizka omara je opremljena s policami in klasičnimi vrati;
* Korpus je izdelan iz oplemenitene iverne plošče - melamin, lesni dekor  (npr. Egger, H1518 ST15 bukev naravna), debeline 18 mm;
* Vrata so izdelana iz oplemenitene iverne plošče - melamin, enobarvni dekor (npr. Egger U224 ST15), debeline 18 mm;
* Vrhnja plošča je izdelana iz oplemenitene iverne plošče - laminat, enobarvni dekor (npr. Egger U224 ST15), debeline 25 mm;
* Vsi vidni robovi zaprti z ABS robnim trakom debeline 2mm, ostali robovi so zaprti z robno folijo;
* Vrata so opremljena z enokolensko odmično spono (varovanje prstov) in pohištveno ključavnico;
* Ročaji (npr. Rujz art. 446.24).</t>
  </si>
  <si>
    <t>poz. 52</t>
  </si>
  <si>
    <t>POLICE - SHRAMBA</t>
  </si>
  <si>
    <t>Dimenzija: 4540 x 2000 x 600 mm (ŠxVxG).
Regal je mizarski izdelek.
Izdelava po priloženem načrtu.</t>
  </si>
  <si>
    <t xml:space="preserve">* Regal je izdelan iz kovinskih konzolnih okvirjev, ki so fiksirani v steno in polic;
* Kovinski okvirji se izdečajo iz cevi 40x40 m in prašno barvani v svetlo sivi barvi;
* Police so izdelane iz oplemenitene iverne plošče - melamin, lesni dekor  (npr. Egger, H1518 ST15 bukev naravna), debeline 25 mm. Vsi robovi zaprti z ABS robnim trakom, debeline 2 mm. </t>
  </si>
  <si>
    <t>poz. 53</t>
  </si>
  <si>
    <t>Dimenzija: 3340 x 2000 x 600 mm (ŠxVxG).
Regal je mizarski izdelek.
Izdelava po priloženem načrtu.</t>
  </si>
  <si>
    <t>poz. 54</t>
  </si>
  <si>
    <t>Dimenzija: 2940 x 1940 x 2000 x 600 mm (ŠxVxG).
Regal je mizarski izdelek.
Izdelava po priloženem načrtu.</t>
  </si>
  <si>
    <t>poz. 55</t>
  </si>
  <si>
    <t>POLICE - ČISTILA</t>
  </si>
  <si>
    <t>Dimenzija: 1500 x 1800 x 400 mm (ŠxVxG).
Regal je mizarski izdelek.
Izdelava po priloženem načrtu.</t>
  </si>
  <si>
    <t>* Regal je izdelan iz kovinskih nog in polic;
* Police so izdelane iz oplemenitene iverne plošče - melamin, lesni dekor  (npr. Egger, H1518 ST15 bukev naravna), debeline 18 mm. Vsi robovi zaprti z ABS robnim trakom, debeline 2 mm.</t>
  </si>
  <si>
    <t>poz. 56</t>
  </si>
  <si>
    <t>VISOKA OMARA S KNJIŽNIMI POLICAMI</t>
  </si>
  <si>
    <t>Dimenzija: 1200 x 2150 x 400 mm (ŠxVxG).
Omara je mizarski izdelek.
Izdelava po priloženem načrtu.</t>
  </si>
  <si>
    <t>* Visoka omara je odprta in opremljena s policami;
* Korpus je izdelan iz oplemenitene iverne plošče - melamin, lesni dekor (Egger H1887 ST9 naravni javor);
* Vertikale so izdelani iz plošč debeline 18 mm, horizontale so debeline 25 mm;
* Vsi vidni robovi zaprti z ABS robnim trakom debeline 2mm, ostali robovi so zaprti z robno folijo.</t>
  </si>
  <si>
    <t>poz. 57</t>
  </si>
  <si>
    <t>NIZKA OMARICA S PREDALI</t>
  </si>
  <si>
    <t>Dimenzija: 1440 x 751 x 650 mm (ŠxVxG).
Omarica je mizarski izdelek.
Izdelava po priloženem načrtu.</t>
  </si>
  <si>
    <t>* Omarica je opremljena z dvema vrstama predalov, skupno 4 visoki in 2 nizka predala;
* Korpus je izdelan iz oplemenitene iverne plošče - melamin, lesni dekor  (npr. Egger H1887 ST9 naravni javor), debeline 18 mm;
* Ličnice so izdelane iz oplemenitene iverne plošče - melamin, enobarvni dekor (npr. Egger U224 ST15), debeline 18 mm;
* Vrhnja plošča je izdelana iz oplemenitene iverne plošče - laminat, enobarvni dekor (npr. Egger U224 ST15), debeline 25 mm;
* Vsi vidni robovi zaprti z ABS robnim trakom debeline 2mm, ostali robovi so zaprti z robno folijo;
* Predali so opremljeni z vodili z mehkim zapiranjem;
* Ročaji (npr. Rujz art. 446.24).</t>
  </si>
  <si>
    <t>poz. 58</t>
  </si>
  <si>
    <t>MIZA INDIVIDUALNO DELO</t>
  </si>
  <si>
    <t>Dimenzija: 1200 x 715 x 650 mm (ŠxVxG).
Miza je mizarski izdelek.
Izdelava po priloženem načrtu.</t>
  </si>
  <si>
    <t>* Miza je izdelana iz plošče in kovinskih nog; 
* Za podnožje mize se uporabijo kovinske kvradratne noge (npr. Blažič, vogalna kvadratna noga Alex dim. 715x45x45 mm);
* Vrhnja plošča je izdelana iz oplemenitene iverne plošče - laminat, enobarvni dekor (npr. Egger U224 ST15), debeline 36 mm;
* Vsi vidni robovi zaprti z ABS robnim trakom debeline 2mm, ostali robovi so zaprti z robno folijo.</t>
  </si>
  <si>
    <t>poz. 59</t>
  </si>
  <si>
    <t>MIZA - KONFERENČNA</t>
  </si>
  <si>
    <t>Dimenzija: 1300 x 715 x 1300 mm (ŠxVxG).
Miza je mizarski izdelek.
Izdelava po priloženem načrtu.</t>
  </si>
  <si>
    <t>* Miza je izdelana iz plošče in sredinske kovinske noge; 
* Za podnožje mize se uporabi sredinska kovinska noga (npr. Blažič, pohištveni steber SVIT), mize se med seboj dodatno poveže z veznimi ploščicami;
* Vrhnja plošča je izdelana iz oplemenitene iverne plošče - laminat, enobarvni dekor (npr. Egger U224 ST15), debeline 36 mm;
* Vsi vidni robovi zaprti z ABS robnim trakom debeline 2mm, ostali robovi so zaprti z robno folijo.</t>
  </si>
  <si>
    <t>poz. 60</t>
  </si>
  <si>
    <t>ČAJNA KUHINJA</t>
  </si>
  <si>
    <t>Dimenzija: 1520 x 886 x 600 mm (ŠxVxG).
Omara je mizarski izdelek.
Izdelava po priloženem načrtu.</t>
  </si>
  <si>
    <t>* Čajna kuhinja ima omarico s koritom, omarico s predali in prostor za vgradni podpultni hladilnik;
* Zaključna stranica in podnožje sta izdelana iz oplemenitene iverne plošče - melamin, lesni dekor  (npr. Egger H1887 ST9 naravni javor), debeline 18 mm;
* Vrata in ličnice so izdelani iz oplemenitene iverne plošče - melamin, enobarvni dekor (npr. Egger U224 ST15), debeline 18 mm;
* Vrhnja plošča je izdelana iz oplemenitene iverne plošče - laminat, enobarvni dekor (npr. Egger U224 ST15), debeline 36 mm;
* Vsi vidni robovi zaprti z ABS robnim trakom debeline 2mm, ostali robovi so zaprti z robno folijo.
* Kuhinjski pult na stiku s steno zaključen z AlU letvijo. 
* V sklop kuhinje vključena tudi bele tehnika (vključno z montažo in vsem potrebnim materialom):
  - kuhalna plošča Gorenje IT332CSC,
  - okrogli lijak Franke RAN 610-38,
  - enoročna armatura Hansa Pinto, (vključena v popisu strojnih inštalacij)
  - vgradni podpultni hladilnik npr. Candy CRU 160 E,
  - koši za smeti.
* Ročaji (npr. Rujz art. 446.24).</t>
  </si>
  <si>
    <t>poz. 61</t>
  </si>
  <si>
    <t>Dimenzija: 380 x 2150 x 330 mm (ŠxVxG).
Omara je mizarski izdelek.
Izdelava po priloženem načrtu.</t>
  </si>
  <si>
    <t>* Visoka omara je opremljena s policami in klasičnimi vrati;
* Korpus je izdelan iz oplemenitene iverne plošče - melamin, lesni dekor  (npr. Egger, H1518 ST15 bukev naravna);
* Vrata so izdelana iz oplemenitene iverne plošče - melamin, enobarvni dekor (npr. Egger U224 ST15)
* Korpus in vrata so izdelana iz plošč debeline 18 mm, vrhnja plošča je debeline 25 mm;
* Vsi vidni robovi zaprti z ABS robnim trakom debeline 2mm, ostali robovi so zaprti z robno folijo;
* Vrata so opremljena z enokolensko odmično spono (varovanje prstov) in pohištveno ključavnico;
* Ročaji (npr. Rujz art. 446.24).
* OPOMBA: Omara se po globini prilagodi visokim omaram</t>
  </si>
  <si>
    <t>poz. 62</t>
  </si>
  <si>
    <t>OBEŠALNA STENA</t>
  </si>
  <si>
    <t>Dimenzija: 1000 x 2000 x 18 mm (ŠxVxG).
Obešalna stena je mizarski izdelek.
Izdelava po priloženem načrtu.</t>
  </si>
  <si>
    <t>* Stenska obloga je izdelan iz oplemenitene iverne plošče - melamin, lesni dekor  (npr. Egger H1887 ST9 naravni javor);
* Obloga na steno pride montirana s skritimi obešali;
* Obešalne kljuke (npr. Blažič, Cebi 720), 4 kosi.</t>
  </si>
  <si>
    <t>poz. 63</t>
  </si>
  <si>
    <t>Dimenzija: 500 x 2000 x 18 mm (ŠxVxG).
Obešalna stena je mizarski izdelek.
Izdelava po priloženem načrtu.</t>
  </si>
  <si>
    <t>* Stenska obloga je izdelan iz oplemenitene iverne plošče - melamin, lesni dekor  (npr. Egger H1887 ST9 naravni javor);
* Obloga na steno pride montirana s skritimi obešali;
* Obešalne kljuke (npr. Blažič, Cebi 720), 2 kosa.</t>
  </si>
  <si>
    <t>poz. 64</t>
  </si>
  <si>
    <t>Dimenzija: 1300 x 2000 x 18 mm (ŠxVxG).
Obešalna stena je mizarski izdelek.
Izdelava po priloženem načrtu.</t>
  </si>
  <si>
    <t>* Stenska obloga je izdelan iz oplemenitene iverne plošče - melamin, lesni dekor  (npr. Egger H1887 ST9 naravni javor);
* Obloga na steno pride montirana s skritimi obešali;
* Obešalne kljuke (npr. Blažič, Cebi 720), 5 kosov.</t>
  </si>
  <si>
    <t>poz. 65</t>
  </si>
  <si>
    <t>MIZE - VRTEC</t>
  </si>
  <si>
    <t xml:space="preserve">Dobava kvadratnih otroških mizic za igralnice (kot npr. mize Nolik). Izdelano iz masivnega bukovega lesa, zaščiteno s prozornim vodoodpornim lakom (neškodljiv za zdravje otroke). Vrhnja plošča zaščitena z ulltrapasom v beli barvi. Vsi robovi zaobljeni.  </t>
  </si>
  <si>
    <t>dim. 90 x 90 x 46 cm (ŠxGxV)</t>
  </si>
  <si>
    <t>dim. 90 x 90 x 52 cm (ŠxGxV)</t>
  </si>
  <si>
    <t>dim. 90 x 90 x 76 cm (ŠxGxV)</t>
  </si>
  <si>
    <t>poz. 66</t>
  </si>
  <si>
    <t>STOLI Z NASLONI - VRTEC</t>
  </si>
  <si>
    <t xml:space="preserve">Dobava otroških stolov za igralnice (kot npr. Nolik Rok). Stoli morajo biti opremljeni z nasloni za roke. Noge stola naj bodo razprte, za preprečevanje prevrnitve. Izdelano iz masivnega bukovega lesa (sedišče iz vezane plošče), zaščiteno s prozornim vodoodpornim lakom (neškodljiv za zdravje otroke). Vsi robovi zaobljeni.  </t>
  </si>
  <si>
    <t>višina sedišča  26 cm</t>
  </si>
  <si>
    <t>poz. 67</t>
  </si>
  <si>
    <t>STOLI - VRTEC</t>
  </si>
  <si>
    <t xml:space="preserve">Dobava otroških stolov za igralnice (kot npr. Nolik Rok). Noge stola naj bodo razprte, za preprečevanje prevrnitve. Izdelano iz masivnega bukovega lesa (sedišče iz vezane plošče), zaščiteno s prozornim vodoodpornim lakom (neškodljiv za zdravje otroke). Vsi robovi zaobljeni.  </t>
  </si>
  <si>
    <t>višina sedišča  30 cm</t>
  </si>
  <si>
    <t>poz. 68</t>
  </si>
  <si>
    <t>VISOK STOL ZA HRANJENJE</t>
  </si>
  <si>
    <t xml:space="preserve">Dobava visokih otroških stolov za hranjenje. Po višini nastavljiv sedež in podpora za noge. Izdelano iz masivnega bukovega lesa, zaščiteno s prozornim vodoodpornim lakom (neškodljiv za zdravje otroke). Vsi robovi zaobljeni.  </t>
  </si>
  <si>
    <t>stoli za hranjenje</t>
  </si>
  <si>
    <t>poz. 69</t>
  </si>
  <si>
    <t>STOLI - VZGOJITELJICE</t>
  </si>
  <si>
    <t xml:space="preserve">Dobava stolov za vgojiteljice. Stoli morajo biti oblikovno skladni z otroškimi stoli v igralnicah. Izdelano iz masivnega bukovega lesa (sedišče iz vezane plošče), zaščiteno s prozornim vodoodpornim lakom (neškodljiv za zdravje otroke). Vsi robovi zaobljeni.  </t>
  </si>
  <si>
    <t>višina sedišča 46 cm</t>
  </si>
  <si>
    <t>poz. 70</t>
  </si>
  <si>
    <t>OKROGLI TABUREJI</t>
  </si>
  <si>
    <t>Izdelava in dobava tapiciranih taburejev za  dodatni prostor premera 70 cm, višine 30 cm. Osnovna konstrukcija je izdelana iz vezane plošče, oblazinjena s penasto gumo debeline min. 10 mm. Vsi vogali zaobljeni. Prevleka iz umetnega usnja, odpornega na obrabo in pralna. Izdelajo se trije tabureji, vsak v drugačni barvi: modri, zeleni in oranžni. Barvni odtenki usklajeni z bravo front na gardrobnih omaricah.</t>
  </si>
  <si>
    <t>tapiciran tabure</t>
  </si>
  <si>
    <t>poz. 71</t>
  </si>
  <si>
    <t>BLAZINA</t>
  </si>
  <si>
    <t>Dobava otroških blazin dim. 200x100x5 cm, za opremo dodatnega prostora. Barvni odtenki usklajeni s tabureji.</t>
  </si>
  <si>
    <t>otroške blazine</t>
  </si>
  <si>
    <t>poz. 72</t>
  </si>
  <si>
    <t>IGRALNI PANEL</t>
  </si>
  <si>
    <t xml:space="preserve">Dobava in montaža večfunkcijskega igralnega panela za razvoj motorike (npr. Za otroke, Maxi caterpillar, art. 213 129 189) </t>
  </si>
  <si>
    <t>Igralni panel</t>
  </si>
  <si>
    <t>poz. 73</t>
  </si>
  <si>
    <t>ŠOLSKE MIZE</t>
  </si>
  <si>
    <t xml:space="preserve">Dobava šolskih miz. Izdelano iz masivnega bukovega lesa, zaščiteno s prozornim vodoodpornim lakom (neškodljiv za zdravje otroke). Vrhnja plošča zaščitena z ulltrapasom v beli barvi. Vsi robovi zaobljeni.  </t>
  </si>
  <si>
    <t>dim. 130 x 50 x 64 (do 67) cm (ŠxGxV)</t>
  </si>
  <si>
    <t>poz. 74</t>
  </si>
  <si>
    <t>ŠOLSKE MIZE ZA UČITELJA</t>
  </si>
  <si>
    <t xml:space="preserve">Dobava šolske mize za učitelja. Miza je sestavljena iz glavne mize dim. 150x65x75 cm in stranske mize dim. 100x50x75 cm. Postavitev v obliki L. Glavna miza je opremljena s predalnikom (predalnik s ključavnico) in oblikovno usklajena s šolskimi mizami za otroke. Izdelano iz masivnega bukovega lesa, zaščiteno s prozornim vodoodpornim lakom (neškodljiv za zdravje otroke). Vrhnja plošča zaščitena z ulltrapasom v beli barvi. Vsi robovi zaobljeni.  </t>
  </si>
  <si>
    <t>glavna miza dim. 150 x 65 x 75 cm (ŠxGxV)</t>
  </si>
  <si>
    <t>stranska miza dim. 100 x 50 x 75 cm (ŠxGxV)</t>
  </si>
  <si>
    <t>poz. 75</t>
  </si>
  <si>
    <t>ŠOLSKE MIZE - KABINET</t>
  </si>
  <si>
    <t xml:space="preserve">Dobava šolskih miz za kabinet. Noge kovinske ali lesene (bukov les). Vrhnja plošča zaščitena z ulltrapasom. Vsi robovi zaobljeni.  </t>
  </si>
  <si>
    <t>dim. 150 x 100 x 64 (do 67) cm (ŠxGxV)</t>
  </si>
  <si>
    <t>poz. 76</t>
  </si>
  <si>
    <t>STOLI - UČILNICA</t>
  </si>
  <si>
    <t xml:space="preserve">Dobava stolov za učilnice. Stoli oblikovno usklajeni s šolskimi mizami.  Izdelano iz masivnega bukovega lesa (sedišče iz vezane plošče), zaščiteno s prozornim vodoodpornim lakom (neškodljiv za zdravje otroke). Vsi robovi zaobljeni.  </t>
  </si>
  <si>
    <t>višina sedišča  38 cm</t>
  </si>
  <si>
    <t>višina sedišča  45 cm</t>
  </si>
  <si>
    <t>poz. 77</t>
  </si>
  <si>
    <t>STOLI - ZBORNICA</t>
  </si>
  <si>
    <r>
      <t xml:space="preserve">Dobava konferenčnih stolov za zbornico. Stoli morajo biti ergonomsko oblikovani, sedežna obloga mora biti odporna na obrabo (npr. Stolles, stol Joy). Stoli zbornica 2x20 + kabinet 2x2 stola.
</t>
    </r>
    <r>
      <rPr>
        <i/>
        <sz val="10"/>
        <rFont val="Calibri"/>
        <family val="2"/>
        <charset val="238"/>
      </rPr>
      <t>Opomba: Tip stola mora potrditi naročnik oz. predstavnik šole!</t>
    </r>
  </si>
  <si>
    <t>konferenčni stoli</t>
  </si>
  <si>
    <t>poz. 78</t>
  </si>
  <si>
    <t>PISARNIŠKI STOL</t>
  </si>
  <si>
    <t>pisarniški stol</t>
  </si>
  <si>
    <t>poz. 79</t>
  </si>
  <si>
    <t>ŠOLSKA TABLA</t>
  </si>
  <si>
    <t>Dobava zelene magnetne šolske table. Obroba je iz eloksiranega aluminija, zaobljeni PVC vogali. Tabla je spodaj po vsej dolžini opremljena z ALU poličko za odlaganje kred.</t>
  </si>
  <si>
    <t>Table morajo ustrezati veljavnemu normative EN14864. Ponudnik mora k ponudbi priložiti ustrezen certifikat ,
ki dokazuje skladnost z zahtevanimi standardi.</t>
  </si>
  <si>
    <t>dim. 360 x 120 cm</t>
  </si>
  <si>
    <t>poz. 80</t>
  </si>
  <si>
    <t>STENSKO PROJEKCIJSKO PLATNO</t>
  </si>
  <si>
    <t xml:space="preserve">Dobava stenskege projekcijskega platna. Platno v kaseti z rolo mehanizmom (ročno odpiranje). Platno primerno za Full HD  visoko resolucijo projektorjev. </t>
  </si>
  <si>
    <t>dim. 280 x 200 cm</t>
  </si>
  <si>
    <t>poz. 81</t>
  </si>
  <si>
    <t>LIKALNI STROJ</t>
  </si>
  <si>
    <r>
      <t xml:space="preserve">Dobava likalnega valja s koritom, dolžina valja 140 cm, npr. GMP e140.25. 
</t>
    </r>
    <r>
      <rPr>
        <i/>
        <sz val="10"/>
        <rFont val="Calibri"/>
        <family val="2"/>
        <charset val="238"/>
      </rPr>
      <t>Opomba: Tip likalnega stroja mora potrditi naročnik oz. predtsavnik šole!</t>
    </r>
  </si>
  <si>
    <t>Likalni stroj dolžine 140 cm</t>
  </si>
  <si>
    <t>poz. 82</t>
  </si>
  <si>
    <t>KOŠ ZA SMETI</t>
  </si>
  <si>
    <t>Dobava okroglega odprtega koša za smeti, barvanega v srebrni barvi. (npr. pohištvo 1a, koš Pik). Koši za kabinete in zbornice.</t>
  </si>
  <si>
    <t xml:space="preserve">* </t>
  </si>
  <si>
    <t>koš za smeti</t>
  </si>
  <si>
    <t>poz. 83</t>
  </si>
  <si>
    <t>OTROŠKI LEŽALNIKI Z OPREMO</t>
  </si>
  <si>
    <t>Dobava otroških ležalnikov, vključno z vso spremljejočo opremo. Upoštevana oprema vseh 6 igralnic: 2x 14 otrok, 4 x 24 otrok.</t>
  </si>
  <si>
    <t>Otroški ležalniki Wesco 130x54x15,5 cm</t>
  </si>
  <si>
    <t>Pena za ležalnike 130x50x4 cm</t>
  </si>
  <si>
    <t>Prevleka za peno, 100% bombaž</t>
  </si>
  <si>
    <t>Rjuha za ležalnike</t>
  </si>
  <si>
    <t>Odeje</t>
  </si>
  <si>
    <t>Prevleka za oddejo, dim. 120x80 cm</t>
  </si>
  <si>
    <t>Kolešččki za ležalnike Wesco</t>
  </si>
  <si>
    <t>poz. 84</t>
  </si>
  <si>
    <t>OKROGLO OGLEDALO</t>
  </si>
  <si>
    <t>Izdelava, dobava in montaža ogledala okrogle oblike. Vsi robovi brušeni (fazeta) in polirani. Ogledalo je montirano na steno. V otroških sanitarijeh spodnji rob ogledala montiran 5 cm nad umivalnikom.</t>
  </si>
  <si>
    <r>
      <t xml:space="preserve">ogledalo za otroške saniterije </t>
    </r>
    <r>
      <rPr>
        <sz val="10"/>
        <rFont val="Calibri"/>
        <family val="2"/>
        <charset val="238"/>
      </rPr>
      <t>Ø</t>
    </r>
    <r>
      <rPr>
        <sz val="10"/>
        <rFont val="Calibri"/>
        <family val="2"/>
        <charset val="238"/>
      </rPr>
      <t>50 cm</t>
    </r>
  </si>
  <si>
    <t>ogledalo - učilnici  Ø60 cm</t>
  </si>
  <si>
    <t>ogledalo nad visokimi umivalniki  Ø60 cm</t>
  </si>
  <si>
    <t>poz. 85</t>
  </si>
  <si>
    <t>OPREMA UMIVALNIKOV - OTROCI</t>
  </si>
  <si>
    <t>Dobava in monataža opreme v obsegu:</t>
  </si>
  <si>
    <t>Milnik (1 kos/umivalnik)</t>
  </si>
  <si>
    <t>Podajalec za papirne brisače (2 kosa/1 saniterije-vrtec, 1 kos/zun. WC in sanitarije - šola)</t>
  </si>
  <si>
    <t>Koša za papirne brisače</t>
  </si>
  <si>
    <t>poz. 86</t>
  </si>
  <si>
    <t>OPREMA ZA WC - OTROCI</t>
  </si>
  <si>
    <t>Držalo za papir</t>
  </si>
  <si>
    <t>Metlica za čiščenje školjke</t>
  </si>
  <si>
    <t>poz. 87</t>
  </si>
  <si>
    <t>OPREMA ZA TROKADERO</t>
  </si>
  <si>
    <t>poz. 88</t>
  </si>
  <si>
    <t>OPREMA UMIVALNIKOV - PREVIJALNA MIZA</t>
  </si>
  <si>
    <t>Podajalec za papirne brisače</t>
  </si>
  <si>
    <t>Koš za plenice</t>
  </si>
  <si>
    <t>poz. 89</t>
  </si>
  <si>
    <t>OPREMA UMIVALNIKOV - UČILNICA</t>
  </si>
  <si>
    <t>Milnik</t>
  </si>
  <si>
    <t>poz. 90</t>
  </si>
  <si>
    <t>OPREMA UMIVALNIKOV - PROSTOR ZA VZGOJITELJA</t>
  </si>
  <si>
    <t>poz. 91</t>
  </si>
  <si>
    <t>OPREMA UMIVALNIKOV - ODRASLI</t>
  </si>
  <si>
    <t>Koš za papirne brisače</t>
  </si>
  <si>
    <t>poz. 92</t>
  </si>
  <si>
    <t>OPREMA ZA WC - ODRASLI</t>
  </si>
  <si>
    <t>poz. 93</t>
  </si>
  <si>
    <t>OPREMA ZA TROKADERO - ČISTILA, PRALNICA</t>
  </si>
  <si>
    <t>Koš za smeti</t>
  </si>
  <si>
    <t>poz. 94</t>
  </si>
  <si>
    <t>POSODA ZA DEŽNIKE</t>
  </si>
  <si>
    <t>Posoda za dežnike, nameščena v vetrolovu.</t>
  </si>
  <si>
    <t>poz. 95</t>
  </si>
  <si>
    <t>KOŠ ZA ODPADKE</t>
  </si>
  <si>
    <t xml:space="preserve">Tridelni koš za ločeno zbiranje odpadkov, 3x 50l </t>
  </si>
  <si>
    <t>poz. 96</t>
  </si>
  <si>
    <t>OBLOGA RADIATORJEV V ZBORNICAH</t>
  </si>
  <si>
    <t>* Zaščitna obloga je izdelan iz oplemenitene iverne plošče - melamin, lesni dekor  (npr. Egger H1887 ST9 naravni javor), vsi robovi zaprti z ABS robnim trakom debeline 2 mm;
* Obloga je sestavljena iz zgornje plošče, širine do 20 cm (na izpostavljenih vogalih zaobljeno, R=5 cm) in po 4 horizontalnih lamel širine 15 cm.  
* Obloga montirana na obstoječo kovinsko konstrukcijo;
* Dolžina posameznega segmenta do 2,4 m.</t>
  </si>
  <si>
    <t>m'</t>
  </si>
  <si>
    <t>OPREMA skupaj</t>
  </si>
  <si>
    <t>REKAPITULACIJA  DEL  NOTRANJA OPREMA</t>
  </si>
  <si>
    <t>NOTRANJA OPREMA</t>
  </si>
  <si>
    <t>NOTRANJA OPREMA SKUPAJ:</t>
  </si>
  <si>
    <t>Cena posamezne postavke mora vsebovati vse potrebno za kompletno izdelavo postavke</t>
  </si>
  <si>
    <t>Preboji skoz AB konstrukcije so upoštevani pri gradbenih delih, če niso zajeti v tem popisu</t>
  </si>
  <si>
    <t>Pazljiva demontaža obstoječih panelnih radiatorjev vključno z ventili, termostatskimi glavami in konzolami ter hranjenje do ponovne montaže</t>
  </si>
  <si>
    <t>Odstranitev dela obstoječe jeklene inštalacije dovod/povratek (na delu kjer bo nova inštalacija potekala podometno)</t>
  </si>
  <si>
    <t>Predelava obstoječe jeklene inštalacije dovod/povratek za potrebe dviga nad nov strop v kuhinji. Premer cevovodov do DN32</t>
  </si>
  <si>
    <t>Izvdba priklopa novega vodnega grelnika zraka na obstoječe cevi dovod/povratek</t>
  </si>
  <si>
    <t>Cev jeklena šivna za cevni navoj po DIN 2440, kvaliteta materiala RSt. 37-2 fazonski kosi, prirobnice, skupaj z MUPRO izoliranimi držali, pritrdilnim materialom AKZ zaščiteno</t>
  </si>
  <si>
    <t>DN32</t>
  </si>
  <si>
    <t>Cev iz nelegiranega ogljikovega jekla pocinkana vzdolžno varjena po EN 10305 vključno fazonski kosi, press sistem spajanja. Kvaliteta materiala W.nr. 1.0034. Skupaj z MUPRO držali, pritrdilnim materialom.</t>
  </si>
  <si>
    <r>
      <rPr>
        <sz val="11"/>
        <rFont val="Symbol"/>
        <family val="1"/>
        <charset val="2"/>
      </rPr>
      <t>f</t>
    </r>
    <r>
      <rPr>
        <sz val="11"/>
        <rFont val="Arial"/>
        <family val="2"/>
        <charset val="238"/>
      </rPr>
      <t>18x1,2 (DN15)</t>
    </r>
  </si>
  <si>
    <r>
      <rPr>
        <sz val="11"/>
        <rFont val="Symbol"/>
        <family val="1"/>
        <charset val="2"/>
      </rPr>
      <t>f</t>
    </r>
    <r>
      <rPr>
        <sz val="11"/>
        <rFont val="Arial"/>
        <family val="2"/>
        <charset val="238"/>
      </rPr>
      <t>28x1,5 (DN25)</t>
    </r>
  </si>
  <si>
    <r>
      <t>Toplotna izolacija cevi</t>
    </r>
    <r>
      <rPr>
        <b/>
        <sz val="11"/>
        <rFont val="Arial"/>
        <family val="2"/>
        <charset val="238"/>
      </rPr>
      <t xml:space="preserve"> </t>
    </r>
    <r>
      <rPr>
        <sz val="11"/>
        <rFont val="Arial"/>
        <family val="2"/>
        <charset val="238"/>
      </rPr>
      <t>tip.</t>
    </r>
    <r>
      <rPr>
        <b/>
        <sz val="11"/>
        <rFont val="Arial"/>
        <family val="2"/>
        <charset val="238"/>
      </rPr>
      <t xml:space="preserve"> </t>
    </r>
    <r>
      <rPr>
        <sz val="11"/>
        <rFont val="Arial"/>
        <family val="2"/>
        <charset val="238"/>
      </rPr>
      <t>Armaflex AC z zaprtocelično strukturo, požarna odpornost B-s3-d0 težko gorljiva po DIN EN 13823, spoji lepljeni in bandažirani, vključno tipska izolacij na mestu pritrditve objemke</t>
    </r>
  </si>
  <si>
    <r>
      <t>f</t>
    </r>
    <r>
      <rPr>
        <sz val="11"/>
        <rFont val="Arial"/>
        <family val="2"/>
        <charset val="238"/>
      </rPr>
      <t>18 - d=9mm</t>
    </r>
  </si>
  <si>
    <r>
      <t>f</t>
    </r>
    <r>
      <rPr>
        <sz val="11"/>
        <rFont val="Arial"/>
        <family val="2"/>
        <charset val="238"/>
      </rPr>
      <t xml:space="preserve"> 28 - d=13mm</t>
    </r>
  </si>
  <si>
    <t>Cev večplastna PEx/Al/PEx iz zamreženega polietilena visoke gostote (DIN 16892) z zaščito proti prehodu kisika skozi stene cevi, vključno spojke, reducirke, rozete, fazonski kosi predizolirane z izolacijo debeline 6mm</t>
  </si>
  <si>
    <t>Cev večplastna PEx/Al/PEx iz zamreženega polietilena visoke gostote (DIN 16892) z zaščito proti prehodu kisika skozi stene cevi, vključno spojke, reducirke, rozete, fazonski kosi predizolirane z izolacijo debeline 9mm</t>
  </si>
  <si>
    <r>
      <t>f</t>
    </r>
    <r>
      <rPr>
        <sz val="11"/>
        <rFont val="Arial"/>
        <family val="2"/>
        <charset val="238"/>
      </rPr>
      <t xml:space="preserve"> 20x2,25</t>
    </r>
  </si>
  <si>
    <t>Zaprta raztezna posoda za mešanico glikola in vode V=5l</t>
  </si>
  <si>
    <t>Varnostni ventil DN20 z navojnimi priključki za tlak NP16 in tesnilnim materialom.</t>
  </si>
  <si>
    <t>Avtomatski odzračevalni lonček z navojnim priključkom 3/8" in zaporno pipo</t>
  </si>
  <si>
    <t>Obtočna črpalka s tremi hitrostmi kot npr.  proizvajalca IMP Pumps z navojnimi priključki</t>
  </si>
  <si>
    <t>NMT PLUS 25/80 qv =0,9 m3/h, H=4,5m</t>
  </si>
  <si>
    <t>NMT MAX 40 qv =2,6 m3/h, H=13,3m</t>
  </si>
  <si>
    <t>Tripotni mešalni ventil kot npr. tip. VRG3  z zunanjimi navojnimi priključki - Danfoss</t>
  </si>
  <si>
    <t>DN15/2,5</t>
  </si>
  <si>
    <t>Motorni pogon kot npr. AME 435/24V zvezni, brez varnostne funkcije, za mešalni ventil VRG3 skupaj s setom za pritrditev; Danfoss</t>
  </si>
  <si>
    <t xml:space="preserve">Poševnosedežni ventil DN25 </t>
  </si>
  <si>
    <r>
      <t xml:space="preserve">Termometer </t>
    </r>
    <r>
      <rPr>
        <sz val="11"/>
        <rFont val="Symbol"/>
        <family val="1"/>
        <charset val="2"/>
      </rPr>
      <t>f</t>
    </r>
    <r>
      <rPr>
        <sz val="11"/>
        <rFont val="Arial"/>
        <family val="2"/>
        <charset val="238"/>
      </rPr>
      <t>100mm s hrbtnim priključkom 1/2" za območje 0-120 st. C</t>
    </r>
  </si>
  <si>
    <t>Manometer fi 63mm s stranskim priključkom 3/8" za območje 0-6 bar, zaporna pipa</t>
  </si>
  <si>
    <r>
      <t xml:space="preserve">Toplotna črpalka iverter zrak/voda kot npr. ARUN100LSS0 23,85kW (34/26°C), Pel=8,8kW, </t>
    </r>
    <r>
      <rPr>
        <sz val="9.35"/>
        <rFont val="Arial"/>
        <family val="2"/>
        <charset val="238"/>
      </rPr>
      <t>~</t>
    </r>
    <r>
      <rPr>
        <sz val="11"/>
        <rFont val="Arial"/>
        <family val="2"/>
        <charset val="238"/>
      </rPr>
      <t>3/380, vključno regulacija protivibracijski podstavek; LG</t>
    </r>
  </si>
  <si>
    <t>Nosilni kovinski podstavek za zunanjo enoto, AKZ žaščiten in končno lakiran s polivretansko UV obstojno barvo</t>
  </si>
  <si>
    <r>
      <t xml:space="preserve"> </t>
    </r>
    <r>
      <rPr>
        <sz val="11"/>
        <rFont val="Symbol"/>
        <family val="1"/>
        <charset val="2"/>
      </rPr>
      <t>f</t>
    </r>
    <r>
      <rPr>
        <sz val="11"/>
        <rFont val="Arial"/>
        <family val="2"/>
        <charset val="238"/>
      </rPr>
      <t xml:space="preserve">22,2 Cu </t>
    </r>
  </si>
  <si>
    <t>Toplotna izolacija cevi tip. Armaflex AC, spoji lepljeni in bandažirani</t>
  </si>
  <si>
    <r>
      <t>f</t>
    </r>
    <r>
      <rPr>
        <sz val="11"/>
        <rFont val="Arial"/>
        <family val="2"/>
        <charset val="238"/>
      </rPr>
      <t xml:space="preserve"> 22  - d=25mm</t>
    </r>
  </si>
  <si>
    <t>Elekrtonski ekspanzijski ventil ta prikop DX izmenjevalca kliamata</t>
  </si>
  <si>
    <t>tip. PRLK048A0</t>
  </si>
  <si>
    <t>AC Smart IV centralni sistem za nadzor in upravljanje VRF sistema z možnostjo nadaljne povezave s centralnim nadzornim sistemom in preko ruterja na PC. Za centralni nadzor hlajenja kuhinje in vrtca</t>
  </si>
  <si>
    <t>Nepredvidena dela katera niso bila definirana v času projektiranja a se pri izvedbi izkaže, da jih je nujno potrebno izvesti. Obračun po dejansko izvedenih delih.</t>
  </si>
  <si>
    <t>ocenjeno z 5%</t>
  </si>
  <si>
    <r>
      <t>Praznjenje sistema centralnega ogrevanja. Tlačni preizkus inštalacije centralnega ogrevanja - vodni del in funkcionalen zagon, polnjenje sistema z mehko vodo 1</t>
    </r>
    <r>
      <rPr>
        <sz val="11"/>
        <rFont val="Symbol"/>
        <family val="1"/>
        <charset val="2"/>
      </rPr>
      <t>°</t>
    </r>
    <r>
      <rPr>
        <sz val="11"/>
        <rFont val="Arial"/>
        <family val="2"/>
        <charset val="238"/>
      </rPr>
      <t>N</t>
    </r>
  </si>
  <si>
    <t>II.</t>
  </si>
  <si>
    <t>PRENOVA KUHINJE</t>
  </si>
  <si>
    <t>Cena posamezne postavke mora vsebovati vse potrebno za kompletno, funkcionalno izdelavo postavke</t>
  </si>
  <si>
    <t>Preboji skoz AB konstrukcije so upoštevani pri gradbenih delih</t>
  </si>
  <si>
    <t>Ventilator cevni kot npr. tip. TD skupaj z vsem pritrdilnim materialom, fleksibilnimi priključki, zakasnitveni rele</t>
  </si>
  <si>
    <t>TD-250/100 qv=120m3/h, dpext=80Pa</t>
  </si>
  <si>
    <t>TD-350/125 qv=180m3/h, dpext=80Pa</t>
  </si>
  <si>
    <t xml:space="preserve">Transformatorski krmilnik vrtljajev kot npr. REV-1,5A (petstopenjski) </t>
  </si>
  <si>
    <t>Fasadna zaščitna rešetka z mrežico tip. OZR-1</t>
  </si>
  <si>
    <t>225x125</t>
  </si>
  <si>
    <r>
      <t>f</t>
    </r>
    <r>
      <rPr>
        <sz val="11"/>
        <rFont val="Arial"/>
        <family val="2"/>
        <charset val="238"/>
      </rPr>
      <t>125</t>
    </r>
  </si>
  <si>
    <t>Kanal iz pocinkane pločevine po EN12097 vključno spolni in tesnilni elementi, fazonski kosi, usmerjevalne lamele, prirobnice ter pritrdilnim materialom. Konzole, obešala, evizijske odprtine</t>
  </si>
  <si>
    <t>Zahteve za trdnost in debeline kanalov po EN 12237 in EN 1507, razred B (-500,+1000Pa), zgibna oblika F, spajanje kanalov prirobnično</t>
  </si>
  <si>
    <t>Zahteve za tesnost pravokotnih kanalov po EN 1507 razred B kjer tlačna razlika glede na notranji zrak presega 150Pa (netesnost pod 2%), preizkušanje tesnosti po SIST EN 1886</t>
  </si>
  <si>
    <t>Zahteve za revizijske odprtine za vzdrževanje kanalskih sistemov po SIST EN 12097</t>
  </si>
  <si>
    <t>ZAZ, ZUZ</t>
  </si>
  <si>
    <t>dim. 855x1545</t>
  </si>
  <si>
    <t>ODZ</t>
  </si>
  <si>
    <t>dim. 850x350</t>
  </si>
  <si>
    <t>dim. 800x300</t>
  </si>
  <si>
    <t>dim. 300x300</t>
  </si>
  <si>
    <t>dim. 200x300</t>
  </si>
  <si>
    <t>dim. 200x500</t>
  </si>
  <si>
    <t>VTZ</t>
  </si>
  <si>
    <t>dim. 300x700</t>
  </si>
  <si>
    <t>dim. 300x600</t>
  </si>
  <si>
    <t>dim. 250x500</t>
  </si>
  <si>
    <t>dim. 200x400</t>
  </si>
  <si>
    <t>dim. 300x400</t>
  </si>
  <si>
    <t>Zahteve za trdnost in debeline kanalov po EN 12237 in EN 1507, razred B (-500,+1000Pa)</t>
  </si>
  <si>
    <t>Zahteve za tesnost pravokotnih kanalov po EN 12237 razred B  kjer tlačna razlika glede na notranji zrak presega 150Pa (netesnost pod 2%), preizkušanje tesnosti po SIST EN 1886</t>
  </si>
  <si>
    <t>Izolacija z zaprtocelično strukturo negorljiva  kot npr. tip. Armaflex AC</t>
  </si>
  <si>
    <t>13mm</t>
  </si>
  <si>
    <t>25mm</t>
  </si>
  <si>
    <t>dim. 1600x800</t>
  </si>
  <si>
    <t>Požarna loputa pravokotna s termičnim prožilom kot npr. tip. PL-21/E15 24V (EI60S), motorni pogon, indikacija položaja, vključno požarno tesnjenje prehoda skozi gradbeno konstrukcijo; MONTAŽA V MASIVNO STENO, STROP (EI60S), MASIVNO STENO (EI90S)</t>
  </si>
  <si>
    <t>Napetost motornega pogona uskladiti z zahtevami požarne centrale</t>
  </si>
  <si>
    <t>Mehanski regulator pretoka kot npr. tip. MRP-1 (okrogli)</t>
  </si>
  <si>
    <r>
      <t xml:space="preserve">MRP-1/90, </t>
    </r>
    <r>
      <rPr>
        <sz val="11"/>
        <rFont val="Symbol"/>
        <family val="1"/>
        <charset val="2"/>
      </rPr>
      <t>f</t>
    </r>
    <r>
      <rPr>
        <sz val="11"/>
        <rFont val="Arial"/>
        <family val="2"/>
        <charset val="238"/>
      </rPr>
      <t>125</t>
    </r>
  </si>
  <si>
    <t>Regulacijska žaluzija ročna zrakotesna iz pocinkane pločevine s tesnili med lamelami, lamele uležajene z medeninastimi pušami</t>
  </si>
  <si>
    <t>tip. RŽ-2B/3/R/400x200</t>
  </si>
  <si>
    <t>tip. RŽ-2B/3/R/300x200</t>
  </si>
  <si>
    <t>tip. RŽ-2B/3/R/200x200</t>
  </si>
  <si>
    <t xml:space="preserve">Regulacijska žaluzija motorna zrakotesna iz pocinkane pločevine s tesnili med lamelami, lamele uležajenez medeninastimi pušami, elektromotorni pogon </t>
  </si>
  <si>
    <t>tip. RŽ-2B/3/B4/800x300</t>
  </si>
  <si>
    <t>tip. RŽ-2B/3/B4/500x200</t>
  </si>
  <si>
    <t>tip. RŽ-2B/3/B4/400x200</t>
  </si>
  <si>
    <t>tip. RŽ-2B/3/B4/300x200</t>
  </si>
  <si>
    <t>Izvedba priklopov nap na kanalsko mrežo</t>
  </si>
  <si>
    <t>Demontaža obstoječih nap, prezračevalnih kanalo, klimatov, odvoz na deponijo ter plačilo takše. Predložitev evidenčnih listov odpadkov.</t>
  </si>
  <si>
    <t>ocenjeno z 10%</t>
  </si>
  <si>
    <t>Meritev prezračevanja, nastavitve pretokov, funkcionalni zagon sistema ter izdelava poročila o meritvah</t>
  </si>
  <si>
    <t>Ocenjeno 3%</t>
  </si>
  <si>
    <t xml:space="preserve">PREZRAČEVANJE </t>
  </si>
  <si>
    <t>Dobava in montaža vključno vsa potrebna dolbljenja, vrtanja in preboji, spojni, tesnilni, pritrdilni material, konzole, obešala, pripravljalčno zaključni časi</t>
  </si>
  <si>
    <t>Cena posamezne postavke mora vsebovati vse potrebno za kompletno funkcionalno izdelavo postavke, izdelavo potrebnih delavniških risb in detajlov</t>
  </si>
  <si>
    <t>Dobava in montaža kuhinjske nape kot npr. LINDAB_B_SR 4.400 x 2.300 x 420, Vod=5.800 m3/h, napa je izdelana iz brušene (granulacija 320) inox pločevine AISI 304, robovi gladko obdelani, žleb s pipico za odtok kondenzata, kombinirani maščobni filtri labirint/ mrežica - stopnja filtracije do 95%, vgrajene temperaturno odporne svetilke v zaščiti najmanj IP54. Napa je izdelana v skladu s smernicami standarda VDI 2052, svetilke so interno ožičene v dozo na napi, kabliranje in priklop nape na sistem razsvetljave ni predmet te postavke- sklop elektro inštalacij.</t>
  </si>
  <si>
    <t xml:space="preserve">Dobava in montaža UV_C sistema kot npr. HERAEUS vgrajenega v kuhinjsko napo (poz.1), ki omogoča razgradnjo maščob ( povečana zaščita nap in kanalskega razvoda pred nabiranjem maščobnih oblog) in odstranjevanje neprijetnega vonja odvedenega zraka iz kuhinjskih nap. Sistem je sestavljen iz elektro krmilne omare, visoko zmogljivih amalganskih UV reaktorjev s podaljšano življensko dobo (do 16.000 delovnih ur) in zaščitnim sistemom v skladu z DIN 18869-7. Kablaža, ki se izvede po navodilih dobavitelja in zagotovitev napajalnega kabla za elektro krmilno omaro ni vključena v postavko (stran elektro inštalacij) </t>
  </si>
  <si>
    <t>Dobava in montaža kuhinjske nape kot npr. LINDAB_B_ST 2.200 x 1.300 x 420, Vod=2.100 m3/h, napa je izdelana iz brušene (granulacija 320) inox pločevine AISI 304, robovi gladko obdelani, žleb s pipico za odtok kondenzata, kombinirani maščobni filtri labirint/ mrežica - stopnja filtracije do 95%, vgrajene temperaturno odporne svetilke v zaščiti najmanj IP54. Napa je izdelana v skladu s smernicami standarda VDI 2052, svetilke so interno ožičene v dozo na napi, kabliranje in priklop nape na sistem razsvetljave ni predmet te postavke- sklop elektro inštalacij.</t>
  </si>
  <si>
    <t>Dobava in montaža kuhinjske nape kot npr. LINDAB_B_ST 1.600 x 1.100 x 450, Vod=1.800 m3/h, napa je izdelana iz brušene (granulacija 320) inox pločevine AISI 304, robovi gladko obdelani, žleb s pipico za odtok kondenzata, maščobni filtri labirint v skladu z DIN 18869-5B - stopnja filtracije do 95%. Napa je izdelana v skladu s smernicami standarda VDI 2052, svetilke so interno ožičene v dozo na napi, kabliranje in priklop nape na sistem razsvetljave ni predmet te postavke- sklop elektro inštalacij.</t>
  </si>
  <si>
    <r>
      <t>Dobava in montaža pasivnega stropa kot npr. GIF AV v skupni površini (brez površine kuhinjskih nap) 86</t>
    </r>
    <r>
      <rPr>
        <sz val="12"/>
        <color indexed="8"/>
        <rFont val="Arial"/>
        <family val="2"/>
        <charset val="238"/>
      </rPr>
      <t xml:space="preserve"> m2.</t>
    </r>
    <r>
      <rPr>
        <sz val="12"/>
        <color indexed="8"/>
        <rFont val="Arial"/>
        <family val="2"/>
        <charset val="238"/>
      </rPr>
      <t xml:space="preserve"> Pasivni strop je sestavljen iz elementov izdelanih iz prašno barvane AL pločevine (RAL 9010), podkonstrukcije izdelane iz AL eloksiranih profilov in obešalnega ter pritrdilnega materiala.  Predvidena skupna količina zraka, ki se ga dovaja skozi pasivni strop znaša: Vdo= 7.500 m3/h. Pasivni strop GIF AV s svojimi elementi in funkcijo izpolnjuje smernice: VDI 2052, VDI 6022 in DIN 18869, higienske zahteve (certifikat) v skladu s standardom HACCP (Food zone classification SSZ). Pasivni elementi stropa so demontažni po celotni površini stropa in omogočajo dostop do medstropovja. Integrirana razsvetljava stropa vključuje svetilne elemente/ svetilke 2x58W in 2x36W z EVG dušilkami- zaščita IP54, ki omogočajo nivo osvetljenosti na delovni površini min 500 lx. Pasivni strop GIF AV sestavljajo naslednji elementi/ komponente:</t>
    </r>
  </si>
  <si>
    <t>Slepi paneli izdelani iz prašno barvane AL pločevine (RAL 9010)</t>
  </si>
  <si>
    <t>Univarzalni dovodni elementi s perforirano demontažno rešetko za vpih zraka izdelani iz prašno barvane AL pločevine (RAL 9010), maksimalna količina dovoda zraka na element je 500 m3/h.</t>
  </si>
  <si>
    <t>Univarzalni elementi - svetilke izdelane iz prašno barvane AL pločevine (RAL 9010), 2 x 58 W oz. 2x 36W z EVG elektronskimi dušilkami, zaščita IP54, zaščitna stekla, CE certifikat. Svetilke so interno ožičene, kabliranje in priklop svetilk na sistem prižiganja luči ni predmet te postavke- sklop elektro inštalacij.</t>
  </si>
  <si>
    <t>Univarzalni odvodni elementi s perforirano demontažno rešetko za odvod zraka izdelani iz prašno barvane AL pločevine (RAL 9010), plenumsko komoro izdelano iz pocinkane pločevine s priklopnim nastavkom 2 x fi 200mm,  maksimalna količina odvoda zraka na element je 738 m3/h.</t>
  </si>
  <si>
    <t>Nosilna podkonstrukcija izdelana iz namenskih AL eleoksiranih profilov</t>
  </si>
  <si>
    <t>Obešalni in pritrdilni material</t>
  </si>
  <si>
    <t>Navodila za uporabo stropa in nap v dveh (2) izvodih, poučevanje osebja za pravilno uporabo in vzdrževanje nap in stropa GIF AV</t>
  </si>
  <si>
    <t>Regulacija za consko upravljanje vključno elektrokrmilna omara z vso potrebno opremo, posluževalni tablo, ožičenje (brez napajalnih vodnikov), šolanje</t>
  </si>
  <si>
    <t>GIF NAPE</t>
  </si>
  <si>
    <t xml:space="preserve">Klimat z vračanjem energije in regulacijo kot npr. tip. KNND d50 15/9 skupaj z:
-glikolnim rekuperatorjem
-vgrajenim grelcem, DX hladilcem
-motorji ventilatorjev izven toka zraka
qv=7500m3/h (dpext=350Pa)                                                                         </t>
  </si>
  <si>
    <t>Detaljne karakteristike naprave so razvidne iz priloge, kontrolirati usmerjenost klimata za potrebe servisiranja na terenu</t>
  </si>
  <si>
    <t>Funkcionalni zagon, meritve ter nastavitve pretokov, izdelava poročila ter šolanje uporabnika</t>
  </si>
  <si>
    <t>KLIMA</t>
  </si>
  <si>
    <t>OGREVANJE SKUPAJ:</t>
  </si>
  <si>
    <t>PREZRAČEVANJE SKUPAJ:</t>
  </si>
  <si>
    <t>GIF_NAPE SKUPAJ:</t>
  </si>
  <si>
    <t>KLIMA SKUPAJ:</t>
  </si>
  <si>
    <t>F.</t>
  </si>
  <si>
    <t>Pri sanitarni opremi in mešalnih baterijah upoštevati dodatne zahteve projekta opreme, zahteve arhitekta oz. zahteve investitorja</t>
  </si>
  <si>
    <t>Cev večplastna Pex/Al/PEx nepropustna za difuzijo kisika in drugih plinov vključno s fitingi predizolirana z izolacijo debeline 6mm</t>
  </si>
  <si>
    <t>Cev večplastna PEx/Al/PEx nepropustna za difuzijo kisika in drugih plinov vključno s fitingi predizolirana z izolacijo debeline 9mm</t>
  </si>
  <si>
    <r>
      <t>f</t>
    </r>
    <r>
      <rPr>
        <sz val="11"/>
        <rFont val="Arial"/>
        <family val="2"/>
        <charset val="238"/>
      </rPr>
      <t xml:space="preserve"> 25x2,5</t>
    </r>
  </si>
  <si>
    <t>Cev večplastna Pex/Al/PEx nepropustna za difuzijo kisika in drugih plinov vključno s fitingi predizolirana z izolacijo debeline 13mm</t>
  </si>
  <si>
    <t>Baterijski priključek 1/2" za Pex/Al/PEx vključno pocinkana montažna plošča</t>
  </si>
  <si>
    <t>Baterijski priključek 3/4" za Pex/Al/PEx vključno pocinkana montažna plošča</t>
  </si>
  <si>
    <r>
      <t>Jeklena brezšivna INOX cev za vodovodno napeljavo spajana s hladnim stiskanjem po</t>
    </r>
    <r>
      <rPr>
        <sz val="11"/>
        <color indexed="10"/>
        <rFont val="Arial"/>
        <family val="2"/>
        <charset val="238"/>
      </rPr>
      <t xml:space="preserve"> </t>
    </r>
    <r>
      <rPr>
        <sz val="11"/>
        <rFont val="Arial"/>
        <family val="2"/>
        <charset val="238"/>
      </rPr>
      <t>EN10088, W.Nr. 1.4401, skupaj z loki in pritrdilnim materialom</t>
    </r>
  </si>
  <si>
    <r>
      <rPr>
        <sz val="11"/>
        <rFont val="Symbol"/>
        <family val="1"/>
        <charset val="2"/>
      </rPr>
      <t>f</t>
    </r>
    <r>
      <rPr>
        <sz val="11"/>
        <rFont val="Arial"/>
        <family val="2"/>
        <charset val="238"/>
      </rPr>
      <t xml:space="preserve"> 18x1,0</t>
    </r>
  </si>
  <si>
    <r>
      <rPr>
        <sz val="11"/>
        <rFont val="Symbol"/>
        <family val="1"/>
        <charset val="2"/>
      </rPr>
      <t>f</t>
    </r>
    <r>
      <rPr>
        <sz val="11"/>
        <rFont val="Arial"/>
        <family val="2"/>
        <charset val="238"/>
      </rPr>
      <t xml:space="preserve"> 28x1,2</t>
    </r>
  </si>
  <si>
    <r>
      <t>f</t>
    </r>
    <r>
      <rPr>
        <sz val="11"/>
        <rFont val="Arial"/>
        <family val="2"/>
        <charset val="238"/>
      </rPr>
      <t xml:space="preserve"> 110</t>
    </r>
  </si>
  <si>
    <r>
      <t>f</t>
    </r>
    <r>
      <rPr>
        <sz val="11"/>
        <rFont val="Arial"/>
        <family val="2"/>
        <charset val="238"/>
      </rPr>
      <t xml:space="preserve"> 75</t>
    </r>
  </si>
  <si>
    <r>
      <t>f</t>
    </r>
    <r>
      <rPr>
        <sz val="11"/>
        <rFont val="Arial"/>
        <family val="2"/>
        <charset val="238"/>
      </rPr>
      <t xml:space="preserve"> 50</t>
    </r>
  </si>
  <si>
    <t>Kanalizacijske cevi protišumne tip. POLO-KAL 3S  in fazonski kosi, izdelani iz trdega polivinil-klorida (PVC-ja), po DIN19531, na obojke, oblika in mere po DIN8062, obojke zatesnjene z odgovarjajošimi gumijastimi tesnilnimi obročki, manešetami, kemijsk aodpornost materiala po DIN16929, gorljivost materiala po DIN4102, vključno z mazalnim sredstvom.</t>
  </si>
  <si>
    <t xml:space="preserve">Čistilna odprtina PVC, vključno gumi tesnilo, mazalno sredstvo </t>
  </si>
  <si>
    <t>Krogelni ventil KV6 za pitno vodo izdelana iz medenine, ravni, prepustni, z navojnimi priključki NP10, za hladno in toplo vodo, vključno ves tesnilni material.</t>
  </si>
  <si>
    <t>Krogelni ventil KV5 za pitno vodo izdelana iz medenine, ravni, prepustni, z navojnimi priključki NP10 za priklop fleksibilne cevi, za hladno in toplo vodo, vključno ves tesnilni material.</t>
  </si>
  <si>
    <t>Izvedba priklopa na obstoječo inštalacijo hladne in tople vode ter cirkulacije</t>
  </si>
  <si>
    <t>Izvedba priklopa na obstoječo inštalacijo kanalizacije</t>
  </si>
  <si>
    <t>Tlačni preizkus in klorni šok  ter izdelava poročila o neoporečnosti vode</t>
  </si>
  <si>
    <t xml:space="preserve">ocenjeno </t>
  </si>
  <si>
    <t xml:space="preserve">VODOVOD IN KANALIZACIJA  </t>
  </si>
  <si>
    <t>REKAPITULACIJA PRENOVE KUHINJE</t>
  </si>
  <si>
    <t>VODOVOD IN KANALIZACIJA SKUPAJ:</t>
  </si>
  <si>
    <t>VODOVOD IN KANALIZACIJA</t>
  </si>
  <si>
    <t>PRENOVA KUHINJE SKUPAJ:</t>
  </si>
  <si>
    <t>I.</t>
  </si>
  <si>
    <t>Dolbljenje utorov preseka 15x10 cm v opečni ali kombinirano opečni/kamniti zid za potrebe montaže inštalacij</t>
  </si>
  <si>
    <t>Projektant tehnologije kuhinje:</t>
  </si>
  <si>
    <t>PROprima d.o.o.</t>
  </si>
  <si>
    <t>Cesta Andreja Bitenca 68</t>
  </si>
  <si>
    <t>1000 Ljubljana</t>
  </si>
  <si>
    <t xml:space="preserve">Pooblaščeni inženir tehnologije kuhinje: </t>
  </si>
  <si>
    <t>Primož Černigoj, univ.dipl.inž.str.</t>
  </si>
  <si>
    <t>IZS T- 0697</t>
  </si>
  <si>
    <t>Strokovno področje načrta</t>
  </si>
  <si>
    <t>5_Načrt s področja tehnologije</t>
  </si>
  <si>
    <t>Številka načrta:</t>
  </si>
  <si>
    <t>5-T/229-2010-PZI</t>
  </si>
  <si>
    <t>Verzija popisa:</t>
  </si>
  <si>
    <t>18.12.2019</t>
  </si>
  <si>
    <t xml:space="preserve">Uporabljene risbe: </t>
  </si>
  <si>
    <t>20191213-PZI-OŠ Poljane-tehnologija- podloga-20191107.rvt</t>
  </si>
  <si>
    <t>Opomba:</t>
  </si>
  <si>
    <t>Nepooblaščeno razmnoževanje ali uporaba posameznih delov brez soglasja projektivnega podjetja PROprima d.o.o. ni dovoljeno in se obravnava v skladu z Zakonom o avtorskih pravicah!</t>
  </si>
  <si>
    <t>Zaradi  preglednosti popisa so splošne zahteve, ki se ponavljajo pri več pozicijah podane na listu: SPLOŠNE ZAHTEVE. V popisu so pri določenih pozicijah podane samo npr: dimenzije, specifičnea lastnosti. V teh primerih je potrenbo upoštevati tudi  zahteve iz splošnega dela razpisne dokumentcije.</t>
  </si>
  <si>
    <t>Sklop</t>
  </si>
  <si>
    <t>Poz</t>
  </si>
  <si>
    <t>Element</t>
  </si>
  <si>
    <t xml:space="preserve">Količina </t>
  </si>
  <si>
    <t xml:space="preserve">Enota </t>
  </si>
  <si>
    <t>Točen naziv proizvajalca in oznaka in tip ponujenega  elementa in opis razlik med ponujeno opremo in zahtevano</t>
  </si>
  <si>
    <t>Cena /kos</t>
  </si>
  <si>
    <t>Cena skupaj</t>
  </si>
  <si>
    <t>o1</t>
  </si>
  <si>
    <t>nevtralni del izdajne linije</t>
  </si>
  <si>
    <t>- dim. 630x800x900 mm</t>
  </si>
  <si>
    <t>o2</t>
  </si>
  <si>
    <t>toplovodna kopel</t>
  </si>
  <si>
    <t>kom</t>
  </si>
  <si>
    <t>- dim.: 1400x800 mm</t>
  </si>
  <si>
    <t>o3</t>
  </si>
  <si>
    <t>hlajen pult</t>
  </si>
  <si>
    <t>o4</t>
  </si>
  <si>
    <t xml:space="preserve">nevtralni del izdajne linije </t>
  </si>
  <si>
    <t>- dim.: 1400x800x900 mm</t>
  </si>
  <si>
    <t>o5</t>
  </si>
  <si>
    <t xml:space="preserve">inox stenska omarica </t>
  </si>
  <si>
    <t>- dim.: 1400x350x600 mm</t>
  </si>
  <si>
    <t>o6</t>
  </si>
  <si>
    <t>Inox regal</t>
  </si>
  <si>
    <t>- dim.: 700x540x2000 mm</t>
  </si>
  <si>
    <t>o7</t>
  </si>
  <si>
    <t>Inox  konzolna polica - enojna</t>
  </si>
  <si>
    <t>- dim.: 1000x350 mm</t>
  </si>
  <si>
    <t>o8</t>
  </si>
  <si>
    <t>- dim.: 1800x350x600 mm</t>
  </si>
  <si>
    <t>o9</t>
  </si>
  <si>
    <t xml:space="preserve">Električna parno-konvekcijska peč </t>
  </si>
  <si>
    <t>o9.1</t>
  </si>
  <si>
    <t xml:space="preserve">Inox podstavek za parno-konvekcijsko peč </t>
  </si>
  <si>
    <t>o10</t>
  </si>
  <si>
    <t xml:space="preserve">Inox delovni pult </t>
  </si>
  <si>
    <t>- dim.: 1400x700x900 mm</t>
  </si>
  <si>
    <t>o11</t>
  </si>
  <si>
    <t xml:space="preserve">Inox delovni pult z vgrajenim enodelnim koritom </t>
  </si>
  <si>
    <t>- dim.: 1200x700x900 mm</t>
  </si>
  <si>
    <t>o12</t>
  </si>
  <si>
    <t>- zavihek zadaj in na levi strani</t>
  </si>
  <si>
    <t>o13</t>
  </si>
  <si>
    <t>- dim.: 1100x300 mm</t>
  </si>
  <si>
    <t>o14</t>
  </si>
  <si>
    <t xml:space="preserve">inox odcejalna polica </t>
  </si>
  <si>
    <t>- dim.: 1200x300 mm</t>
  </si>
  <si>
    <t>o15</t>
  </si>
  <si>
    <t>- dim.: 1000x640x2000 mm</t>
  </si>
  <si>
    <t>o16</t>
  </si>
  <si>
    <t>- dim.: 1800x350 mm</t>
  </si>
  <si>
    <t>o17</t>
  </si>
  <si>
    <t>Inox delovni pult  - spodaj inox predalnik</t>
  </si>
  <si>
    <t>- dim.: 1200x600x900 mm</t>
  </si>
  <si>
    <t>o18</t>
  </si>
  <si>
    <t>- dim.: 1200x350 mm</t>
  </si>
  <si>
    <t>o19</t>
  </si>
  <si>
    <t>namizni lupilnik za krompir</t>
  </si>
  <si>
    <t>o20</t>
  </si>
  <si>
    <t>kombiniran hladilnik/zamrzovalnik</t>
  </si>
  <si>
    <t>- dim.: 700x800x2000 mm</t>
  </si>
  <si>
    <t>o21</t>
  </si>
  <si>
    <t>hladilnik</t>
  </si>
  <si>
    <t>o22</t>
  </si>
  <si>
    <t>hladilnik - s steklenimi vrati</t>
  </si>
  <si>
    <t>o23</t>
  </si>
  <si>
    <t>- dim.: 1000x540x2000 mm</t>
  </si>
  <si>
    <t>o24</t>
  </si>
  <si>
    <t>o25</t>
  </si>
  <si>
    <t>o26</t>
  </si>
  <si>
    <t>o27</t>
  </si>
  <si>
    <t>- dim.: 800x540x2000 mm</t>
  </si>
  <si>
    <t>o28</t>
  </si>
  <si>
    <t>o29</t>
  </si>
  <si>
    <t>- dim.: 800x640x2000 mm</t>
  </si>
  <si>
    <t xml:space="preserve">A- Shramba </t>
  </si>
  <si>
    <t>a1</t>
  </si>
  <si>
    <t xml:space="preserve">regal tip 1.6.1. /glej splošne zahteve tehnološke opreme </t>
  </si>
  <si>
    <t>Dodaten opis:</t>
  </si>
  <si>
    <t>- 5x polica</t>
  </si>
  <si>
    <t xml:space="preserve">- kolesa tip </t>
  </si>
  <si>
    <t>- segment: 2</t>
  </si>
  <si>
    <t>- dimenzije: 2400x500x1900 mm</t>
  </si>
  <si>
    <t>a2</t>
  </si>
  <si>
    <t>- dimenzije: 2000x500x1900 mm</t>
  </si>
  <si>
    <t>a3</t>
  </si>
  <si>
    <t>- dimenzije: 1900x500x1900 mm</t>
  </si>
  <si>
    <t>C- Garderobe za zaposlene</t>
  </si>
  <si>
    <t>c1</t>
  </si>
  <si>
    <t>Notranja interierska oprema</t>
  </si>
  <si>
    <t>oprema je definirana v načrtu notranje opreme -arhitekture</t>
  </si>
  <si>
    <t xml:space="preserve">Opomba: prikazano samo zaradi prikaza poteka tehnološkega procesa. Ponudniku tehnološke opreme ni potrebno vpisati cene. </t>
  </si>
  <si>
    <t xml:space="preserve">D- Dostava tehtanje </t>
  </si>
  <si>
    <t>d1</t>
  </si>
  <si>
    <t>Elektronska talna tehtnica  za postavitev  na gotov tlak</t>
  </si>
  <si>
    <t>- velikost platoja min. 800x600 mm v izvedbi inox pločevina;</t>
  </si>
  <si>
    <t>Opis lastnosti:</t>
  </si>
  <si>
    <t>- min. LDC 16 mestni grafični prikazovalnik ali primerljiv prikazovalnik;</t>
  </si>
  <si>
    <t>- funkcija bruto neto;</t>
  </si>
  <si>
    <t>- števni program;</t>
  </si>
  <si>
    <t>- funkcija seštevanja in odštevanja;</t>
  </si>
  <si>
    <t>- pomnilnik za min 500 artiklov;</t>
  </si>
  <si>
    <t>- tolerančni program;</t>
  </si>
  <si>
    <t>- možnost priklopa čitalnika črtnih kod in termo tiskalnika;</t>
  </si>
  <si>
    <t>- elektronski prikazovalnik izpisa teže;</t>
  </si>
  <si>
    <t>- kapaciteta min. 300 kg;</t>
  </si>
  <si>
    <t>- natančnost max. 100 g</t>
  </si>
  <si>
    <t>- možnost delovanja na baterije;</t>
  </si>
  <si>
    <t xml:space="preserve">- ločena kontrolna enota montirana na steno; </t>
  </si>
  <si>
    <t>- možnost računalniškega povezovanja  računalniški program ter priklop scanerjev za črtno kodo; povezovanje na računalniški program bo omogoča sledljivost materiala;  vmesnik kot npr: RS 235 ali boljše;</t>
  </si>
  <si>
    <t>- kot npr.:  Bracknell serija 3800LP Systems ali enakovredno;</t>
  </si>
  <si>
    <t xml:space="preserve">E- Administracija </t>
  </si>
  <si>
    <t>e1</t>
  </si>
  <si>
    <t>F-Prostor za hladilnike</t>
  </si>
  <si>
    <t xml:space="preserve">Opomba: obstoječa oprema ; upošteva se samo dela opisana spodaj </t>
  </si>
  <si>
    <t>-  tip LTH 700</t>
  </si>
  <si>
    <t>- demontaža: potrebno je upoštevati strokovno demontažo iz sedanje kuhinje in skladiščenje na lokaciji ; dela je potrebno opraviti: glede na terminski plan;</t>
  </si>
  <si>
    <t>- ponovna montaža: potrebno je upoštevati strokovno montažo iz skladišča na novo prenovljeno kuhinjo; ; dela je potrebno opraviti: glede na terminski plan;</t>
  </si>
  <si>
    <t>- potrebno je izvesti zagon in testiranje; potrebno izdelati poročilo o zagonu in testiranju;</t>
  </si>
  <si>
    <t>- potrebno upoštevati ves priključni materiala od fiksne hišne inštalacije; vodovodne inštalacije -gibljive cevi; tesnila in odtočne cevi; električne inštalacije: kabel v primerni zaščitni cevi; primerna inox parna inštalacija;</t>
  </si>
  <si>
    <t>- pri prestavitvi je potrebno zagotoviti dovolj usposobljenih oseb s primerno zaščitno opremo;</t>
  </si>
  <si>
    <t>f2</t>
  </si>
  <si>
    <t xml:space="preserve">Zamrzovalnik </t>
  </si>
  <si>
    <t xml:space="preserve">- kapaciteta  neto min 560 L primerno za vstavljanja GN posod velikost GN 2/1; </t>
  </si>
  <si>
    <t>Konstrukcija:</t>
  </si>
  <si>
    <t>- notranjost in zunanjost izdelana iz inox pločevine in s polkrožnimi prehodi med vertikalnimi in horizontalnimi stenami;</t>
  </si>
  <si>
    <t xml:space="preserve">- krilna vrata; odpiranje definirano v načrtu </t>
  </si>
  <si>
    <t>- zamenljiva tesnilna guma;</t>
  </si>
  <si>
    <t>- vgrajena izolacija debeline min. 80 /vrata 60 mm); izdelana iz PU izolacije brez uporabe CFC plinov;</t>
  </si>
  <si>
    <t>- samozaporna vrata;</t>
  </si>
  <si>
    <t>Opis hladilnega sistema:</t>
  </si>
  <si>
    <t>- enojna digitalna komandna plošča in pokazatelj temperature;</t>
  </si>
  <si>
    <t>- možnost nastavitev temperature od -26 do -15°C;</t>
  </si>
  <si>
    <t>- ključavnica za zapiranje vrat;</t>
  </si>
  <si>
    <t>- ventilacijsko hlajenje;</t>
  </si>
  <si>
    <t xml:space="preserve">- hladilnik z vgrajenim samostojno zračno hlajenim kompresorjem in kondenzatorjem; </t>
  </si>
  <si>
    <t>- dovoljena uporaba zakonsko dovoljenih hladilnih plinov kot npr.:  R290 ;</t>
  </si>
  <si>
    <t xml:space="preserve">- energijski razred min C; </t>
  </si>
  <si>
    <t>- možnost delovanja pri zunanji temperaturi min 40°C;</t>
  </si>
  <si>
    <t>- sistem avtomatskega odtajevanja; sistem z vgrajenim ogrevalnim kablom in bazenom za kondenz;</t>
  </si>
  <si>
    <t>Dodatna oprema:</t>
  </si>
  <si>
    <t>- vodila za polico morajo biti  izdelan po tehnologiji globokega vleka brez ostrih robov ali varjenih vodil;</t>
  </si>
  <si>
    <t>- v stiki v notranjosti naj bodo izdelani po standardu DIN 19965-9 verzija H2 (popolnoma varjeni stiki v notranjosti med steno in dnom ter steno in stropom;</t>
  </si>
  <si>
    <t>- zvočni   in svetlobni signal v primeru napake pri delovanju</t>
  </si>
  <si>
    <t>- možnost prestavljanja žičnatih polic;</t>
  </si>
  <si>
    <t>- min. 18 kom vodil za GN pladnje;</t>
  </si>
  <si>
    <t xml:space="preserve">- možnost zamenjava odpiranje vrat; levo odpiranje vrat; </t>
  </si>
  <si>
    <t xml:space="preserve">- v kompletu inox noge premera min 50 mm z možnostjo nastavljanja višine od 120 do 170 mm;  spodaj plastični nastavki za preprečevanje poškodb keramike; </t>
  </si>
  <si>
    <t xml:space="preserve">- v kompletu inox pedalom s funkcijo nožnega odpiranja vrat; </t>
  </si>
  <si>
    <t xml:space="preserve">- odpiranje vrat definirano v načrtu </t>
  </si>
  <si>
    <t>ca 710x830x2120 mm</t>
  </si>
  <si>
    <t xml:space="preserve">- kot npr.: Liebher model GGPv 6570 ProfiLine  tip ali enakovredno </t>
  </si>
  <si>
    <t>f3</t>
  </si>
  <si>
    <t xml:space="preserve">Inox sanitarni umivalnik za roke </t>
  </si>
  <si>
    <t xml:space="preserve">umivalnik tip 1.9.1  /glej splošne zahteve tehnološke opreme </t>
  </si>
  <si>
    <t>---</t>
  </si>
  <si>
    <t>f4</t>
  </si>
  <si>
    <t>Inox talna rešetka</t>
  </si>
  <si>
    <t xml:space="preserve">upoštevano v popisu strojništva </t>
  </si>
  <si>
    <t xml:space="preserve">Izvajalec  mora upoštevati zahteve za talne rešetke podane v tehničnem poročilu. </t>
  </si>
  <si>
    <t xml:space="preserve">G- Shramba </t>
  </si>
  <si>
    <t>g1</t>
  </si>
  <si>
    <t>Demontaža in montaža spodaj naštetih regalov : o6, o23, o24, o25, o27</t>
  </si>
  <si>
    <t>ponudnik ceno vpiše pri poziciji g1</t>
  </si>
  <si>
    <t>H- Groba priprava zelenjava</t>
  </si>
  <si>
    <t>h1</t>
  </si>
  <si>
    <t>h2</t>
  </si>
  <si>
    <t>-  tip: izdelano po meri</t>
  </si>
  <si>
    <t>h4</t>
  </si>
  <si>
    <t>Samostoječ lupilnik za krompir;</t>
  </si>
  <si>
    <t>- enkratna polnitev min  13 kg</t>
  </si>
  <si>
    <t>- maksimalna kapaciteta ob ciklu lupljenja 2-30 min  250kg/uro;</t>
  </si>
  <si>
    <t xml:space="preserve">- možnost enostavne zamenjave strgalnih plošč brez uporabe orodja; </t>
  </si>
  <si>
    <t>- samostoječa konstrukcija z ojačitvami za vijačenje v tla;</t>
  </si>
  <si>
    <t>- polnitev z vrha; opremljen s pokrovom z magnetnim stikalom za avtomatsko ustavitev v primeru odpiranja lupilnika;</t>
  </si>
  <si>
    <t>- vratca za izmet krompirja;</t>
  </si>
  <si>
    <t>- višina izmeta usklajena z bazen vozičkom; lupilnik izveden na podstavku ali postavljen in fiksiran direktno v tla; v primeru uporabe podstavka le-ta fiksno pritrjen z lupilnikom in vijačen v tla;</t>
  </si>
  <si>
    <t>- opremljen z glavni stikalom in električno motorno zaščito proti pregretju motorja; montaža kompletne elektro omarice lupilnika  na steno ali vgrajena direktno v lupilnik ;</t>
  </si>
  <si>
    <t>- opremljene z min. mehanskim  ali digitalnim timerjem za izklop lupljenja;</t>
  </si>
  <si>
    <t xml:space="preserve">- notranjost izvedena s silikonsko gumo; </t>
  </si>
  <si>
    <t>- pokrov lupilnika opremljen z magnetnim stikalom;</t>
  </si>
  <si>
    <t>- lupilnik opremljen z magnetnim ventilov za dotok  vode; avtomatsko zapiranje vode v trenutku, ko se lupilnik ustavi;</t>
  </si>
  <si>
    <t>Oprema:</t>
  </si>
  <si>
    <t>- v primeru postavitve lupilnika direktno na tla v kompletu  inox košara za lovljenje olupkov postavljena na talno rešetka; potrebna uskladitev talne rešetke in košare;  košara mora biti enostavno odstranljiva zaradi čiščenje organskih odpadkov;</t>
  </si>
  <si>
    <t xml:space="preserve">- v kompletu inox rešetka za lovljenje olupkov montirana na zunanjo stran lupilca z dodatnim perforiranim delov; lovilec povezan s gumi cevjo premera ca 70 mm;  proti talni rešetki; </t>
  </si>
  <si>
    <t>- kot npr. Nilma K15 ali enakovredno</t>
  </si>
  <si>
    <t>ca  575x610x1020 mm</t>
  </si>
  <si>
    <t>h5</t>
  </si>
  <si>
    <t>Inox bazen voziček za transport olupljenih gomoljnic; možnost parkinga vozička pod korito;</t>
  </si>
  <si>
    <t>- kompletno izdelano iz inoxa;</t>
  </si>
  <si>
    <t xml:space="preserve">- kompleten bazen izdelan po tehnologiji globokega vleka; </t>
  </si>
  <si>
    <t>- velikost radijev med steno in dnom min 20 mm;</t>
  </si>
  <si>
    <t>- višina prirejena za uporabo z lupilcem krompirja;</t>
  </si>
  <si>
    <t>- možnost uporabe GN posod s skupno kapaciteto : 4 x GN 1/1;</t>
  </si>
  <si>
    <t>- notranje dim. bazena: ca 750x560x300 mm</t>
  </si>
  <si>
    <t>- volumen: ca  100 lit;</t>
  </si>
  <si>
    <t>- odtočni ventil za vodo ca DN 50 ; montiran na dnu bazena;</t>
  </si>
  <si>
    <t>- dodatno inox odstranljivo perforirano dno za odcejanje vode;</t>
  </si>
  <si>
    <t>- 4x  vrtljiva kolesa Ø 125 mm; med kolesi in dnom bazen vozička izdelane dodatne inox ojačitvene plošče;</t>
  </si>
  <si>
    <t>- kot npr. Blanco KWA100  ali enakovredno;</t>
  </si>
  <si>
    <t>ca  810x620x465 mm</t>
  </si>
  <si>
    <t>h6</t>
  </si>
  <si>
    <t xml:space="preserve">Inox delovni pult z vgrajenim dvodelnim koritom </t>
  </si>
  <si>
    <t>- v celoti izdelano iz materialov opisanimi pod   opombo A;</t>
  </si>
  <si>
    <t xml:space="preserve">- konstrukcija elementa mora omogočati postavitev na gradben cokel višine 150 mm oz. višine kot je definirano v nadaljevanju; element mora biti s spodnje strani popolnoma zaprt; brez dodatnih regulacijskih nog; v kompletu komplet za niveliranje +/- 10 mm;  stik med elementov in coklom mora biti minimalen in popolnoma tesnjen s primerni PU trajno elastičnim kitom; dobavitelj  opreme mora natančno kontrolirati izvedbo in potrditi dimenzije; </t>
  </si>
  <si>
    <t>- delovni pult spredaj in ob steni izdelan z radijem min. r=10 mm</t>
  </si>
  <si>
    <t xml:space="preserve">- konstrukcija izdelana iz cevi 40x40x2 mm in iz profilirane pločevine debeline min 1 mm; </t>
  </si>
  <si>
    <t>Opis delovne površine z vgrajenim dvodelnim koritom:</t>
  </si>
  <si>
    <t xml:space="preserve">- delovna površina debeline min 1,5 mm izdelana v enem kosu; </t>
  </si>
  <si>
    <t xml:space="preserve">- delovna površina spodaj ojačana z U profili in sistemom za preprečevanje hrupa kot npr.: HPl plošča ali dodatna guma; </t>
  </si>
  <si>
    <t xml:space="preserve">- popolnoma vodotesno zavarjeno dvodelno  korito 600x510x300  mm opremljeno s primerno prelivno cevjo višine ca. 200 mm; korito primerno za vstavljanja perforirane GN 1/1 posode; kot sito </t>
  </si>
  <si>
    <t>- zavihek ob steni min. h=100 mm; delovni pult na zavihku opremljen s sistemom oz. tehnično rešitvijo, ki onemogoča zatekanje tekočin med delovni pult in vertikalno steno;</t>
  </si>
  <si>
    <t xml:space="preserve">- delovna površina izdelana s poglobitvijo min 2 mm za preprečevanje polivanja; </t>
  </si>
  <si>
    <t>- delovna površina spodaj izdelana z odkapnim robom zaradi preprečevanja zatekanja;</t>
  </si>
  <si>
    <t>Opis spodnjega  dela:</t>
  </si>
  <si>
    <t xml:space="preserve">- celoten osrednji del izdelan kot odprta omarica z vmesno polico; </t>
  </si>
  <si>
    <t>- v stiki v notranjosti naj bodo izdelani po standardu DIN 19965-9 verzija H2 (popolnoma varjeni stiki v notranjosti na stiku dno-stena in stena-stena; izdelano z radijem r=20 mm)</t>
  </si>
  <si>
    <t>- vmesna polica mora biti prestavljiva brez uporabe orodja;</t>
  </si>
  <si>
    <t xml:space="preserve">- vodila za polico izdelana po tehnologiji globokega vleka; </t>
  </si>
  <si>
    <t xml:space="preserve">- strop proti delovni površini zaprt z inox pločevino; </t>
  </si>
  <si>
    <t>- pred koritom po celotni dolžini izdelana maska;</t>
  </si>
  <si>
    <t>ca 2350x700x900 mm</t>
  </si>
  <si>
    <t>- kot npr.: izdelano po meri ali enakovredno;</t>
  </si>
  <si>
    <t>h6.1</t>
  </si>
  <si>
    <t>Enoročna mešalna baterija montirana na steno za priklop potezne pipe za čiščenje;</t>
  </si>
  <si>
    <t xml:space="preserve">- izvedena z nepovratnim ventilom  za preprečevanje mešanja tople in hladne vode; </t>
  </si>
  <si>
    <t>Izvajalec mora predložiti vzorec v potrditev uporabniku in projektantu tehnološke opreme</t>
  </si>
  <si>
    <t>- tesnilni element s keramičnim tesnilom;:</t>
  </si>
  <si>
    <t>- kromirana izvedba;</t>
  </si>
  <si>
    <t>- v kompletu ekscentri in pokrovčki oz. rozete za montažo;</t>
  </si>
  <si>
    <t xml:space="preserve">- priklop direktno na cev DN 15 ; razmik med cevmi 153 mm; </t>
  </si>
  <si>
    <t xml:space="preserve">- priklop za cev za čiščenje DN 20; </t>
  </si>
  <si>
    <t xml:space="preserve">- kot npr: Echterman Model 2463.20/250 ali enakovredno; </t>
  </si>
  <si>
    <t>Enoročna baterija na vzmeti za montažo na delovni pult;</t>
  </si>
  <si>
    <t xml:space="preserve">- izvlečni tuš dolčine cavi min 500 mm; </t>
  </si>
  <si>
    <t>- vključen nepovratni ventil za preprečevanje mešanje tople in hladne vode;</t>
  </si>
  <si>
    <t xml:space="preserve">- kot npr. Echtermann model 6492.90  ali enakovredno; </t>
  </si>
  <si>
    <t xml:space="preserve">- izgled in tip mora potrditi projektant notranje opreme; </t>
  </si>
  <si>
    <t>-  tip : izdelano po meri</t>
  </si>
  <si>
    <t>K- Priprava močnatih jedi</t>
  </si>
  <si>
    <t>k1</t>
  </si>
  <si>
    <t>k2</t>
  </si>
  <si>
    <t>Samostoječ planetarni mešalec za testo s priključki</t>
  </si>
  <si>
    <t>- volumen kotlička ca 30 L;</t>
  </si>
  <si>
    <t>-dodatna inox posoda  s prevoznim podstavkov</t>
  </si>
  <si>
    <t>Karakteristike:</t>
  </si>
  <si>
    <t>- prostostoječi model</t>
  </si>
  <si>
    <t>- ohišje aparata iz barvane kovine in umetne mase;</t>
  </si>
  <si>
    <t>- kotliček se dviguje s pomočjo stranske ročice</t>
  </si>
  <si>
    <t>- žičnato varovalo kotlička preprečuje poseg v kotliček med delovanjem aparata</t>
  </si>
  <si>
    <t>- pogon je opremljen s krogličnimi ležaji;</t>
  </si>
  <si>
    <t>- stikalo za vklop/izklop v obliki gumba z barvnim simbolom; vgrajeno dodatno panik stikalo za izklop v sili;</t>
  </si>
  <si>
    <t>- vgrajen digitalni  časovni stikalo z možnostjo nastavitve do  min 30 minut;</t>
  </si>
  <si>
    <t>Aparat v kompletu:</t>
  </si>
  <si>
    <t>- 1x kotličkom 20-litrskim, 1x prevozni voziček za kotliček;</t>
  </si>
  <si>
    <t>- 1 spiralnim aluminijastim gnetilcem;</t>
  </si>
  <si>
    <t>- 1 aluminijastim ploščatim mešalcem;</t>
  </si>
  <si>
    <t>- 1 stepalnikom - žice iz inoxa;</t>
  </si>
  <si>
    <t>- 1 varovalom kotlička (CE);</t>
  </si>
  <si>
    <t>kot npr.: Varimixer Bear AR-30 Vl-1 ali enakovredno;</t>
  </si>
  <si>
    <t>ca 520x910x1210 (1500) mm</t>
  </si>
  <si>
    <t>k4</t>
  </si>
  <si>
    <t>Podpultni hitri ohlajevalnik- zamrzovalnik</t>
  </si>
  <si>
    <t>- v celoti izdelan iz inox pločevine z vmesno poliuretansko izolacijo brez ekološko spornih plinov;</t>
  </si>
  <si>
    <t>- čas hitrega ohlajevanja živil od +90°C do +3°C v času 90 minut.</t>
  </si>
  <si>
    <t>- čas hitrega zamrzovanja od +90°C do -18°C v času 240 minut.</t>
  </si>
  <si>
    <t>Funkcije:</t>
  </si>
  <si>
    <t>-kapaciteta hlajenja na cikel:  min 10 kg</t>
  </si>
  <si>
    <t>-kapaciteta zamrzovanja na cikel:  min10 kg</t>
  </si>
  <si>
    <t>- kontrola delovanja preko temperaturne sonde;</t>
  </si>
  <si>
    <t>- touch screen ( zaslon na dotik ) programabilna kontrolna plošča;</t>
  </si>
  <si>
    <t xml:space="preserve">- odpiranje vrat definirano v risbah; </t>
  </si>
  <si>
    <t>- možnost vstavljanja GN posod velikost GN 1/1min; 5 vodil za GN 1/1 posodo ;</t>
  </si>
  <si>
    <t xml:space="preserve">- kot npr.: Hiber model PDM051S ali enakovredno; </t>
  </si>
  <si>
    <t xml:space="preserve">- vgrajen hladilni agregat  kot zunanja enota s zračnim kondenzatorjem; </t>
  </si>
  <si>
    <t>ca 790x700x850 mm</t>
  </si>
  <si>
    <t>k5</t>
  </si>
  <si>
    <t xml:space="preserve">Inox delovni premični pult na kolesih </t>
  </si>
  <si>
    <t>- pri izdelavi premičnega pulta na kolesih  je potrebno upoštevati opombe A;</t>
  </si>
  <si>
    <t>- izdelana iz inox profilov 40x40 debeline sten min 2 mm;</t>
  </si>
  <si>
    <t>- vsa stik oz. mesta mehanske obdelave (mesta varjenja) ter vsak stik konstrukcije mora biti popolnoma zavarjen in primerno mehansko obdelan na način, ki onemogoča nabiranje umazanije in onemogoča poškodbe osebja;</t>
  </si>
  <si>
    <t>- konstrukcija sestavljen iz 4 vertikalnih stojk;</t>
  </si>
  <si>
    <t>- v kompletu inox delovna površina in inox polica montirana na višini 200 mm od tal;</t>
  </si>
  <si>
    <t>- inox pločevina za delovne površino se izvede debeline min 1, 5mm ali več;</t>
  </si>
  <si>
    <t>- vsi robovi pločevine morajo biti primerno mehansko obdelani na način , ki onemogoča nabiranje umazanije in onemogoča poškodbe osebja;</t>
  </si>
  <si>
    <t>- pločevina naj bo obdelana z mat izgledom; brušena po dolžini delovnega pulta;</t>
  </si>
  <si>
    <t>- prehod delovne površine in police po daljši stranici naj bo izdelan z radiem  min r=15 mm;</t>
  </si>
  <si>
    <t>- s spodnje strani so inox delovne površine in police ojačane s kompaktnimi vodoodpornimi ploščami kot npr. MAX HPL ali enakovredno in boljše debeline min 15; mm;</t>
  </si>
  <si>
    <t>- dovoljena je uporaba primernih lepil kot npr.: enokomponentna PU lepila ali enakovredno in boljše;</t>
  </si>
  <si>
    <t>- dovoljena je uporaba metričnih vijakov  z ravno glavo z 6 robim nastavkom; pod matico je potrebno uporabiti primerno inox podložko, ki preprečuje poškodbe osebja;</t>
  </si>
  <si>
    <t>Opis koles:</t>
  </si>
  <si>
    <t>- vsak delovni pult mora biti opremljen s 4 kolesi premera min. 125 mm in ustrezne nosilnosti min 100 kg/kolo merjene po ustreznem standardu;</t>
  </si>
  <si>
    <t>- vsa 4 kolesa morajo biti vrtljive izvedbe po vertikalni osi; 2 kolesa morajo biti opremljena z nožno zavoro;</t>
  </si>
  <si>
    <t>- tekalna površina mora biti izdelana iz materiala, ki  ne pušča sledi na talni površini;</t>
  </si>
  <si>
    <t>- konstrukcija kolesa mora biti izdelana iz nerjavne pločevine oz. sintetičnega materiala, ki je primeren za uporabo v profesionalnih kuhinjah;</t>
  </si>
  <si>
    <t>širina kotalne površine naj bo min. 20 mm;</t>
  </si>
  <si>
    <t>- kolesa morajo biti na konstrukcijo vijačena z metričnim vijakom in vzmetno podložko ali opremljena s čepom oz. trnom ter dodatno fiksirana z vijakom;</t>
  </si>
  <si>
    <t>- kolesa morajo biti primerna za mokro čiščenje pod     s tekočo vodo;</t>
  </si>
  <si>
    <t>ca 1200x700x900 mm</t>
  </si>
  <si>
    <t xml:space="preserve">- kot npr.: izdelano po meri ali enakovredno; </t>
  </si>
  <si>
    <t>k6</t>
  </si>
  <si>
    <t xml:space="preserve">Inox nevtralni  delovni pult za postavitev  hitrega ohlajevalnika </t>
  </si>
  <si>
    <t>Splošen opis:</t>
  </si>
  <si>
    <t xml:space="preserve">- konstrukcija elementa  mora omogočati postavitev inox noge višine 150 mm  premera ca 50 mm s plastičnim nastavkov za preprečevanje poškodb keramike;  možnost nastavitve višine +/- 20 mm; noge vijačene na osnovno konstrukcijo; </t>
  </si>
  <si>
    <t>Opis delovne površine:</t>
  </si>
  <si>
    <t>- delovna površina spodaj izdelana z odkapnim robom;</t>
  </si>
  <si>
    <t xml:space="preserve">Opis spodnjega dela: </t>
  </si>
  <si>
    <t xml:space="preserve">1- segment: odprt del; </t>
  </si>
  <si>
    <t xml:space="preserve">- na levi strani spodaj prostor za postavitev hitrega ohlajevalnika; </t>
  </si>
  <si>
    <t xml:space="preserve">2. segment : predalnik </t>
  </si>
  <si>
    <t>- v kompletu 1x vertikala s 3x popolnoma izvlečni predali s zunanje širine ca 400 mm;</t>
  </si>
  <si>
    <t xml:space="preserve">- kompletna vodila izdelana iz nerjavečega jekla; </t>
  </si>
  <si>
    <t>- celotno ohišje predalov izdelano iz nerjaveče pločevine;</t>
  </si>
  <si>
    <t>- možnost enostavne odstranitve predala zaradi čiščenje brez uporabe orodja;</t>
  </si>
  <si>
    <t>- globina predalov min 150 mm in primerna za vstavljanje GN posode;</t>
  </si>
  <si>
    <t>- notranje  stranice izdelane iz enoplastne  pločevine;</t>
  </si>
  <si>
    <t>- na notranji strani maske dodatni gumijasti odbijači, ki preprečujejo hrup ob zapiranju predala;</t>
  </si>
  <si>
    <t xml:space="preserve">- maska  predala izdelana iz dvoslojne pločevine z integriranim ročajem po celotni širini predala; </t>
  </si>
  <si>
    <t>- predal mora biti opremljen s popolnoma izvlečnimi inox vodili; možnost odstranitve celotnega  predala brez uporabe orodja;</t>
  </si>
  <si>
    <t xml:space="preserve">- vodila predala morajo biti opremljena s sistemom za končni poteg in mehko zapiranje npr.: "soft sistem zapiranja" ali enakovredno; </t>
  </si>
  <si>
    <t xml:space="preserve">- vsi predali opremljeni s ključavnico </t>
  </si>
  <si>
    <t>ca 1450x700x900 mm</t>
  </si>
  <si>
    <t xml:space="preserve">L- Priprava diet </t>
  </si>
  <si>
    <t xml:space="preserve">-  tip: izdelano po meri </t>
  </si>
  <si>
    <t>l1</t>
  </si>
  <si>
    <t>Inox nevtralni pult z vgrajenim enodelnim koritom</t>
  </si>
  <si>
    <t>Opis delovne površine z vgrajenim enojnim koritom:</t>
  </si>
  <si>
    <t xml:space="preserve">- delovna površina spodaj ojačana z U profili in sistemom za preprečevanje hrupa kot npr: HPl plošča ali dodatna guma; </t>
  </si>
  <si>
    <t xml:space="preserve">- popolnoma vodotesno zavarjeno enodelno korito 400x400x250  mm opremljeno s primerno prelivno cevjo višine ca. 200 mm; </t>
  </si>
  <si>
    <t>Opis spodnjega dela:</t>
  </si>
  <si>
    <t xml:space="preserve">1. segment pred koritom 600 mm z izvlečnimi predalom za smeti </t>
  </si>
  <si>
    <t>- nevtralni element za izvedbo  korita; pred koritom maska v višini 250 mm;</t>
  </si>
  <si>
    <t>- na hrbtišču izdelana odprtina zaradi izvedbe priključkov;</t>
  </si>
  <si>
    <t xml:space="preserve">- odprtina izvedena z zaščitnimi gumi profilom; </t>
  </si>
  <si>
    <t>- v kompletu plastični sifon in povezovalne cevi DN 15 za povezavo do krogelnih ventilov; dobavi in montažo izvede dobavitelj opreme</t>
  </si>
  <si>
    <t>- pod koritom izdelan izvlečni predal za odpadke; masko predala mora biti izdelana za odprtino velikost ca 350x150 mm, tako da je omogočeno zbiranje smeti brez odpiranje koša za smeti;</t>
  </si>
  <si>
    <t>- v kompletu izvlečnega  predala držalo za vreče za smeti;</t>
  </si>
  <si>
    <t xml:space="preserve">- spodaj nevtralni del z izvlečnimi predalom  za odpadke; </t>
  </si>
  <si>
    <t>- popolnoma izvlečni predal; s posodo za vrečo za smeti;</t>
  </si>
  <si>
    <t>- vodila z "soft" zapiranjem in amortizerjem;</t>
  </si>
  <si>
    <t>- držalo za vrečo za smeti;</t>
  </si>
  <si>
    <t>- vodilo oz. maska za pritrditev Interierske maske predala;</t>
  </si>
  <si>
    <t>- v kompletu 1x posoda za smeti; ca 400x400x500 mm;</t>
  </si>
  <si>
    <t>ca 600x600x900 mm</t>
  </si>
  <si>
    <t>l2</t>
  </si>
  <si>
    <t xml:space="preserve">Inox regal voziček za porcioniranje in kratkotrajno shranjevanje GN posod in odlaganje umazane posode v GN posode v nadstropju </t>
  </si>
  <si>
    <t>- ponudnik tehnološke opreme mora s številom in tipom vozička zagotoviti primerno kapaciteto za komponente tabletnega sistema kot je opisano v tehničnem poročilu.</t>
  </si>
  <si>
    <t>Konstrukcijske značilnosti:</t>
  </si>
  <si>
    <t>- celotna konstrukcija izdelana iz nerjavečega  jekla kakovosti CNS 18/10; nerjaveča pločevina polirana po principu mikropoliranja za preprečevanje nabiranja umazanije ter omogoča lažje čiščenje in dezinfekcijo;</t>
  </si>
  <si>
    <t xml:space="preserve">- konstrukcija izdelana iz inox profila min 30x30 mm; </t>
  </si>
  <si>
    <t>- ob strani privarjeni min 20 kom vodil za GN posodo velikosti  1/1;</t>
  </si>
  <si>
    <t xml:space="preserve">- vodila izdelana v obliki črke u; na eni strani s posebnim delom, ki preprečuje izpadanje pladnjev; </t>
  </si>
  <si>
    <t>- nosilnost konstrukcije min. 180 kg;</t>
  </si>
  <si>
    <t>- v  kompletu 4 kolesa premera min. 125 mm; v skladu z DIN 18867</t>
  </si>
  <si>
    <t xml:space="preserve">- koles so min. premera 125 mm; izdelana s nerjavečega jekla ali primerno odporne plastike; elastično tekalno površino, ki ne pušča sledi na keramiki ali umetni masi; </t>
  </si>
  <si>
    <t>- 2 kolesa fiksne izvedba in 2 vrtljive izvedbe z zavoro;</t>
  </si>
  <si>
    <t>- sintetična tekalna površina, ki ne pušča sledi na talnih površinah;</t>
  </si>
  <si>
    <t>- nosilnost vozička  primerna glede na skupno maso polnega vozička;</t>
  </si>
  <si>
    <t>- v kompletu polietilenska zaščita vseh 4 vogalov vozička; debeline ca  30 mm;</t>
  </si>
  <si>
    <t>ca  460x613x1800 mm</t>
  </si>
  <si>
    <t>- kot npr.:  Blanco Gmbh tip RWR 160-20 ali enakovredno;</t>
  </si>
  <si>
    <t>l3</t>
  </si>
  <si>
    <t>M-Pomivanje kuhinjske posode</t>
  </si>
  <si>
    <t xml:space="preserve">Potezna pipa z 10 m cevjo za čiščenje prostorov </t>
  </si>
  <si>
    <t>Opis konstrukcije:</t>
  </si>
  <si>
    <t>- odprta izvedba;</t>
  </si>
  <si>
    <t xml:space="preserve">- izdelano skladno s priporočilom DVGW </t>
  </si>
  <si>
    <t xml:space="preserve">- samo navijalna cev s 15 m gumi dvoplastne cevi ojačane s tekstilnimi vlakni; </t>
  </si>
  <si>
    <t>- nosilni elementi izdelani iz nerjaveče pločevine;</t>
  </si>
  <si>
    <t xml:space="preserve">- vgrajeno vodilo za cev v obliki vodilnih valjčkov; </t>
  </si>
  <si>
    <t>- pribor za vijačenje v steno;</t>
  </si>
  <si>
    <t xml:space="preserve">- konstrukcija bobna mora omogočati vrtenje okoli vertikalne osi </t>
  </si>
  <si>
    <t>- vsi uporabljeni materiali odporni na korozijo;</t>
  </si>
  <si>
    <t xml:space="preserve">Opis cevi: </t>
  </si>
  <si>
    <t xml:space="preserve">- v kompletu dvoslojna cev premera ca DN 15;  dolžine min 10 m; primerna za živilsko industrijo; </t>
  </si>
  <si>
    <t>- testirana na tlak min 24 bar; temperaturna obstojnost  od -40 do 150 °C;  notranji premer min 12,7 mm; zunanji premere min 19,7 mm;</t>
  </si>
  <si>
    <t xml:space="preserve">- dvoslojna cev odporna na vodo, mineralna olja in mešanico vode in detergentov do 50% koncentracije;  odporna na rastlinske in živalske maščobe; </t>
  </si>
  <si>
    <t xml:space="preserve">Dodatna oprema: </t>
  </si>
  <si>
    <t>- v kompletu pribor oz. ca 1,5 m cevi za priklop na mešalno pipo; enake karakteristike kot glavna cev ;</t>
  </si>
  <si>
    <t>- v kompletu z gumiranim nastavkom za prhanje; robustna izvedba kot npr.: Echtermann Gmbh 2449.20-1 ali enakovredno;</t>
  </si>
  <si>
    <t>ca 230x450x490 mm</t>
  </si>
  <si>
    <t xml:space="preserve">- kot npr.: Echtermann Gmbh 2449.20/015 ali enakovredno; </t>
  </si>
  <si>
    <t>m2.1</t>
  </si>
  <si>
    <t>mc</t>
  </si>
  <si>
    <t xml:space="preserve">- kot npr: Echtermann Model 2463.20/250 ali enakovredno; </t>
  </si>
  <si>
    <t xml:space="preserve">Inox delovni pult z vgrajenim dvodelnim koritom za pomivanje kuhinjske  posode </t>
  </si>
  <si>
    <t>- v celoti izdelano iz materialom opisanimi pod   opombo A;</t>
  </si>
  <si>
    <t xml:space="preserve">- konstrukcija delovne blok mize  mora omogočati postavitev inox noge višine 150 mm  premera ca 50 mm s plastičnim nastavkov za preprečevanje poškodb keramike;  možnost nastavitve višine +/- 20 mm; noge vijačene na osnovno konstrukcijo; </t>
  </si>
  <si>
    <t xml:space="preserve">- popolnoma vodotesno zavarjeno dvodelno korito 600x500x250  mm opremljeno s primerno prelivno cevjo višine ca. 200 mm; </t>
  </si>
  <si>
    <t>- zavihek ob steni min. h=200 mm; delovni pult na zavihku opremljen s sistemom oz. tehnično rešitvijo, ki onemogoča zatekanje tekočin med delovni pult in vertikalno steno;</t>
  </si>
  <si>
    <t xml:space="preserve">- zavihek na desni strani proti stroju izdelan višine 200 mm; </t>
  </si>
  <si>
    <t xml:space="preserve">- pod koritom izdelano brez police; prostor za posodo za smeti; </t>
  </si>
  <si>
    <t>Dodatna oprema;</t>
  </si>
  <si>
    <t xml:space="preserve">- v kompletu plastičen sifon za priklop  korit 2 kom ; </t>
  </si>
  <si>
    <t>ca. 1500x750x900 mm</t>
  </si>
  <si>
    <t>m3.1</t>
  </si>
  <si>
    <t>Tuš mešalna baterija na vzmet za montažo na steno</t>
  </si>
  <si>
    <t>v načrtu strojnih inštalacij se upošteva samo izvedba priključkov</t>
  </si>
  <si>
    <t>- izdelano skladno z normativi DVGW;</t>
  </si>
  <si>
    <t>- enoročna izvedba; celotna pipa izdelana v kromirani ali inox izvedbi (razen ročice in vzmeti)</t>
  </si>
  <si>
    <t>- montirano na steno; priključek izdela izvajalec vodovodnih inštalacij;</t>
  </si>
  <si>
    <t>- pipo dobavi in montira dobavitelj tehnološke opreme;</t>
  </si>
  <si>
    <t>- z dodatnim izlivom z možnostjo ločenega zapiranja;</t>
  </si>
  <si>
    <t>- možnost enostavnega proženja vode preko posebnega tuš nastavka z možnostjo 2 različnih nastavitev pršenja vode; odpiranje vode z eno roko; možnost zamenjave pršilnega diska brez uporabe orodja;</t>
  </si>
  <si>
    <t>- dolžina cevi min. 1100 mm</t>
  </si>
  <si>
    <t>- podpora cevi s vijačno inox  vzmetjo;</t>
  </si>
  <si>
    <t xml:space="preserve">- fleksibilna cev mora biti na vertikalni fiksni del pritrjena preko posebnega člena, ki preprečuje "lomljenje" fleksibilne cevi; </t>
  </si>
  <si>
    <t>- v kompletu inox nosilec za dodatno oporo na steno;</t>
  </si>
  <si>
    <t>- dolžina izliva  tuš ročice merjeno osno od vertikalne cevi min 350 mm;</t>
  </si>
  <si>
    <t>- dolžina dodatnega izliva merjeno osno od vertikalne cevi min 250 mm;</t>
  </si>
  <si>
    <t>- vgrajen sistem za preprečevanje povratnega toka oz. nezaželena mešanja hladne in tople vode;</t>
  </si>
  <si>
    <t>- ročica za proženje izdelana iz litine obdelano z gumo za preprečevanje poškodb;</t>
  </si>
  <si>
    <t>-  sistem kartuše in tesnjenja vode izdelan iz keramičnih tesnil;</t>
  </si>
  <si>
    <t>- v kompletu tesnila in ekscentri za pritrditev na fiksni del inštalacije; pokrivne rozete in dodatni nosilec za pritrditev vertikalne cevi in vzmeti;</t>
  </si>
  <si>
    <t>- osni razmik priklopa hladne in tople vode ca 153  min +/- 5 mm</t>
  </si>
  <si>
    <t>- kot npr.: Echtermann Gmbh 6647.11 tip ali enakovredno;</t>
  </si>
  <si>
    <t>N- Pomivanje jedilne posode</t>
  </si>
  <si>
    <t>n1</t>
  </si>
  <si>
    <t>n2</t>
  </si>
  <si>
    <t xml:space="preserve">Inox regal voziček za odlaganje umazanih pladnjev s strani učencev </t>
  </si>
  <si>
    <t xml:space="preserve">- ob strani privarjeni min 1x10  kom vodil za Euronorm pladnje; opombo: pred dobavo je pogodbeni dobavitelj dolžan preveriti velikost pladnjev; </t>
  </si>
  <si>
    <t>ca   460x 673 x 1550</t>
  </si>
  <si>
    <t>- kot npr.: Blanco TAW 1x10  EN  ali enakovredno;</t>
  </si>
  <si>
    <t>n3</t>
  </si>
  <si>
    <t>Inox sortirna miza sortiranje direktno v košare</t>
  </si>
  <si>
    <t>Opis delovne površine ;</t>
  </si>
  <si>
    <t>- s strani učencev izvedena drsna polica; spodaj prostor za postavitev posod za sortiranje odpadkov; drsna polica na višina 780 mm</t>
  </si>
  <si>
    <t xml:space="preserve">- globina police ca 320 mm; izdelana iz nerjavne pločevine; izvedena brez stikov proti glavni delovni površni; </t>
  </si>
  <si>
    <t>- delovna površina izdelana s poglobitvijo ca 100 mm za izpiranje umazanije;</t>
  </si>
  <si>
    <t xml:space="preserve">- vgrajeni enostavni segmenti izdelani iz pločevine debeline 1,5 mm zaradi možnosti pomivanja v pomivalnem stroju; </t>
  </si>
  <si>
    <t>- možnost odstranitve segmentov za košare brez uporabe orodja;</t>
  </si>
  <si>
    <t>- v kompletu 4 segment za košaro (glej sliko in risbe)</t>
  </si>
  <si>
    <t>- na strani zaposlenega narejeni plastični valji za potisk košar direktno proti pomivalnemu stroju;</t>
  </si>
  <si>
    <t>- dolžina plastičnih valjev ca 500 mm;</t>
  </si>
  <si>
    <t>- plastični valji razporejeni na ca 150 mm;</t>
  </si>
  <si>
    <t>- površina pod valji poglobljena za ca 100 mm;</t>
  </si>
  <si>
    <t>- celotna površina pod segmenti za košare in valji izdelana v nagibu in z odtokom;</t>
  </si>
  <si>
    <t xml:space="preserve">- na stranicah poglobitve delovne površine vgrajene šobe za izpiranje z vodo min 6 kom ; priklop direktno na vodo; </t>
  </si>
  <si>
    <t xml:space="preserve">- širina primerna za postavitve min 4 košar 500x500 mm; </t>
  </si>
  <si>
    <t xml:space="preserve">- na levi strani izdelano na način, da je omogočen potiskanje košar brez dodatnega dvigovanja košar; </t>
  </si>
  <si>
    <t>- s strani učencev spodaj zaprt s fasado izdelano iz HPL plošče; barva npr: svetlo rumena oz. po izboru naročnika;</t>
  </si>
  <si>
    <t xml:space="preserve">- s strani zaposlenega spodaj v celoti odprto; </t>
  </si>
  <si>
    <t>ca 2120x1500x850 mm</t>
  </si>
  <si>
    <t>n4</t>
  </si>
  <si>
    <t xml:space="preserve">Inox enojna konzolna polica izdelana kot odcejalnik </t>
  </si>
  <si>
    <t>- v celoti izdelano iz materialom opisanimi pod 
opombo A;</t>
  </si>
  <si>
    <t>- min. debelina pločevine iz katere se izdela polica je 1,5 mm;</t>
  </si>
  <si>
    <t>Opis konstrukcije;</t>
  </si>
  <si>
    <t>- v celoti izdelano iz nerjaveče pločevine;</t>
  </si>
  <si>
    <t>- v kompletu sistem za pritrjevanje na steno;</t>
  </si>
  <si>
    <t>- police izdelane ločeno od konzolnih nosilcev in ločeno od vertikalnih nosilcev na steni, kar omogoča prestavljanje po višini brez uporabe orodja;</t>
  </si>
  <si>
    <t>- polica ojačana z inox cevjo 20x40 mm</t>
  </si>
  <si>
    <t>Opis police:</t>
  </si>
  <si>
    <t xml:space="preserve">- polica izdelana s poglobitvijo globine 20 mm z iztokov vode nad koritom ; </t>
  </si>
  <si>
    <t xml:space="preserve">- dodatna inox perforirana pločevina kot odcejalna površina v celotnem delu poglobitve; </t>
  </si>
  <si>
    <t>možnost odstranitve in pomivanja perforirana pločevine v pomivalnem stroju;</t>
  </si>
  <si>
    <t>- v kompletu 1x polica dimenzije 1000x350 mm s kompletom nosilcev;</t>
  </si>
  <si>
    <t>- polica izdelana primerno glede na zahtevno delovno okolje in velike obremenitve;</t>
  </si>
  <si>
    <t>- polica spodaj ojačana z dodanim U robom oz.  ojačitvijo;</t>
  </si>
  <si>
    <t>- polica izdelana z zavihkom ob steni h=min. 50 mm;</t>
  </si>
  <si>
    <t>ca 2810x350x80 mm</t>
  </si>
  <si>
    <t>n5</t>
  </si>
  <si>
    <t>Inox delovni pult z vgrajenim dvodelnim koritom izdelano kot vhodna miza pomivalnega stroja;</t>
  </si>
  <si>
    <t xml:space="preserve">- popolnoma vodotesno zavarjeno dvodelno korito 500x400x250  mm opremljeno s primerno prelivno cevjo višine ca. 200 mm; </t>
  </si>
  <si>
    <t xml:space="preserve">- delovna površina izdelana s poglobitvijo min 20 mm za  direkten transport košare v pomivalni stroj;  poglobitev primerna in odvisna od tipa stroja; </t>
  </si>
  <si>
    <t xml:space="preserve">- na levi strani prilagojena za spajanja s pomivalnim strojem; s sortirna mizo za odlaganje posode; </t>
  </si>
  <si>
    <t xml:space="preserve">- na desni strani prilagojena za spajanja s sortirno mizo; </t>
  </si>
  <si>
    <t xml:space="preserve">- pod koritom izdelano brez police; prostor za posode za smeti; </t>
  </si>
  <si>
    <t>ca. 1750x750x850 mm</t>
  </si>
  <si>
    <t>n5.1</t>
  </si>
  <si>
    <t>- montirana na steno; Priključek in zaporne ventile izdela izvajalec vodovodnih inštalacij;</t>
  </si>
  <si>
    <t>- pipo dobavi in montirana dobavitelj    tehnološke opreme;</t>
  </si>
  <si>
    <t>- tuš pipa mora biti zvedena s posebnim sistem proženja vode oz. amortizerjem, ki omogoča odpiranje vode ob potegu tuš pipe proti koritu;</t>
  </si>
  <si>
    <t>- vgrajen sistem za preprečevanja povratnega toka oz. nezaželena mešanja hladne in tople vode;</t>
  </si>
  <si>
    <t xml:space="preserve">- tuš pipa prilagojena za montažo na inox konstrukcijo; </t>
  </si>
  <si>
    <t>-  sistem kartuše in tesnjenja vode izdelana iz keramičnih tesnil;</t>
  </si>
  <si>
    <t>- kot npr: Echtermann tip 6545.10 ali enakovredno</t>
  </si>
  <si>
    <t>n6</t>
  </si>
  <si>
    <t>Enoconski dvokošarni pomivalni košarni stroj za pomivanje jedilne posode, pladnjev</t>
  </si>
  <si>
    <t>Namen:</t>
  </si>
  <si>
    <t>- visoka kvaliteta pomivanja jedilne posode in v časovnem zamiku tudi kuhinjske posode;</t>
  </si>
  <si>
    <t>- stroj mora po velikosti biti obvezno prirejen za nemoteno vstavljanja pladnjev velikosti EURO norm in GN posode oz hkratno vstavljanje 2 košar 500x500 mm</t>
  </si>
  <si>
    <t xml:space="preserve">- stroj mora biti programsko (čas, temperatura, pritiske izpiranja) prilagojen pomivanju kozarcev; </t>
  </si>
  <si>
    <t xml:space="preserve">Standardi: </t>
  </si>
  <si>
    <t>- stroj mora biti izdelan v skladu s smernica DVGW in CS ter izdelan v skladu z zakonodajo veljavno EU- potrdilo o skladnosti CE:</t>
  </si>
  <si>
    <t xml:space="preserve">Dimenzije: </t>
  </si>
  <si>
    <t>- ca. 1200x775x2140 mm</t>
  </si>
  <si>
    <t xml:space="preserve">- delovna vstopna višina min 550 mm; </t>
  </si>
  <si>
    <t>- možnost uporabe košar hkrati 2 kom 500x500 mm; možnost pomivanje GN posode oz. pladnjev EURONORM   velikosti 530x350 mm;</t>
  </si>
  <si>
    <t>- samostoječa izvedba z avtomatsko dvižno havbo in omogočen ročen pomik košare direktno iz vhodne mize v stroj in iz stroja na izhodno mizo pomivalnega stroja;</t>
  </si>
  <si>
    <t xml:space="preserve">Kapaciteta: </t>
  </si>
  <si>
    <t xml:space="preserve">- min. 3 različna programa pranja od ca. 70 do ca 300  sekund; možnost elektronske nastavitve dolžine pranja; kapaciteta do ca  60 košar /uro; </t>
  </si>
  <si>
    <t>Nadzor delovanja:</t>
  </si>
  <si>
    <t xml:space="preserve">- tipkovnica izvedena ko folijska tipkovnica ali LED touch display; </t>
  </si>
  <si>
    <t>- barvni indikator prikaza delovanja;</t>
  </si>
  <si>
    <t>prikaza delovne pralne temperature vode in temperature izpiranja;</t>
  </si>
  <si>
    <t>- prikaza številke napake oz. oznake napake na prikazovalniku;</t>
  </si>
  <si>
    <t>- svetlobni indikator s prikazom potrebne zamenjave zunanje mehčalca za vodo;</t>
  </si>
  <si>
    <t>- konstrukcija izdelana v celoti iz nerjavne pločevine;</t>
  </si>
  <si>
    <t>- opremljeno z regulacijski nogicami; višina prilagojena vhodni in izhodni mizi višine ca 920 mm;</t>
  </si>
  <si>
    <t>- tank za vodo izdelan po tehnologiji globokega vleka;</t>
  </si>
  <si>
    <t xml:space="preserve">- avtomatsko doziranje vode; </t>
  </si>
  <si>
    <t>- opremljeno z magnetnim stikalom za odpiranje havbe;</t>
  </si>
  <si>
    <t>- tank za vodo izdelan z zunanjim grelcem- brez dodatnega potopljenega grelca v vodi;</t>
  </si>
  <si>
    <t>- tank opremljen s filtrom grobih delcev; izdelan iz nerjavne pločevine;</t>
  </si>
  <si>
    <t>- dvižna vrata  pomivalnega stroja izdelana iz dvoslojne pločevine z vmesno toplotno in zvočno izolacijo;</t>
  </si>
  <si>
    <t>- notranji strop izdelana na način, ki preprečuje odcejanje vode in detergenta iz stropa na sveže pomite kozarce;</t>
  </si>
  <si>
    <t>- notranja konstrukcija stroja izdelana po tehnologiji globokega vleka z vodili za košare pomivalnega stroja;</t>
  </si>
  <si>
    <t>- opremljen s kartušo za odstranjevanje trdih delcev iz vode; možnost odstranitve kartuše tudi v primeru, da je tank napolnjen z vodo;</t>
  </si>
  <si>
    <t>- tank , stranski paneli in stranice vrat, brez tlačni bojler, tank in izpiralne roke pralnega sistema izdelane iz nerjavne pločevine;</t>
  </si>
  <si>
    <t>Pralni sistem:</t>
  </si>
  <si>
    <t xml:space="preserve">- šobe pralnega sistema izdelane iz visoke odporne plastike ali nerjavnega jekla; </t>
  </si>
  <si>
    <t>- čistilne roke je možnost odstraniti brez uporabe orodja zaradi lažjega čiščenja;</t>
  </si>
  <si>
    <t>- stroj opremljen z odtočno črpalko;</t>
  </si>
  <si>
    <t xml:space="preserve">- konstrukcija in izvedba elektro gretja bojlerja in tanka omogoča doseganje ustreznih temperatur tudi pri neprekinjeni uporabi; </t>
  </si>
  <si>
    <t xml:space="preserve">- volumen tanka od 40 do 150 L </t>
  </si>
  <si>
    <t>- delovna temperatura pomivanje  ca. 65 °C in temperatura izpiranja min. 82°C;</t>
  </si>
  <si>
    <t>Kemija:</t>
  </si>
  <si>
    <t>- vgrajena črpalka za doziranje pralnega in izpiralnega sredstva;</t>
  </si>
  <si>
    <t>Izpiranje:</t>
  </si>
  <si>
    <t>- izpiranje posode poteka z uporabo ogrete sveže vode; stroj mora omogočati uporabo te vode v naslednjem pralnem ciklusu;</t>
  </si>
  <si>
    <t>- sistem izpiranja izdelan preko sisteme vrtečih šob na stropu in pod košaro pomivalnega stroja;</t>
  </si>
  <si>
    <t>- stroj mora omogočati samodejno podaljševanje programa pranja v primeru, da temperatura izpiranja ni dosežena;</t>
  </si>
  <si>
    <t>- poraba vode ca. 6 do 8 L /cikel;</t>
  </si>
  <si>
    <t>- izpiralna temperatura min 85°C z možnostjo elektronske regulacije glede na zahteve uporabnika;</t>
  </si>
  <si>
    <t>Oprema stroja:</t>
  </si>
  <si>
    <t>- priključna cev za vodo;</t>
  </si>
  <si>
    <t>- odtočna cev;</t>
  </si>
  <si>
    <t>- električni dovodni kabel;</t>
  </si>
  <si>
    <t>- v kompletu pribor, ki omogoča uporabo pralnih in izpiralnih sredstev ločeno v kontejnerjih; pribor mora biti sestavljen iz črpalk, vmesnih cevi in sesalnih cevi, ki se uporabijo v kontejnerjih za čistilo in izpiralno sredstvo.</t>
  </si>
  <si>
    <t xml:space="preserve">Dodatne lastnosti: </t>
  </si>
  <si>
    <t xml:space="preserve">- integrirana kondenzacijska napa z vgrajenim toplotnim izmenjevalnikom zrak voda; </t>
  </si>
  <si>
    <t xml:space="preserve">- integriran toplotni izmenjevalnik na sistemu odtočne vode sistem voda-voda; </t>
  </si>
  <si>
    <t xml:space="preserve">- kot npr.: Wexiodisk WD 12 ali enakovredno; </t>
  </si>
  <si>
    <t xml:space="preserve">ca </t>
  </si>
  <si>
    <t>n6.1</t>
  </si>
  <si>
    <t>Mehčalec za vodo -  avtomatsko  delujoč na principu ionske izmenjava;</t>
  </si>
  <si>
    <t>- plastična posoda za sol;</t>
  </si>
  <si>
    <t>- posoda za ionsko maso izdelana iz poliestra ali podobnega materiala;</t>
  </si>
  <si>
    <t>- možnost postavitve pod delovni pult s koritom;</t>
  </si>
  <si>
    <t>- vgrajena sistem nadzora volumskega pretoka vode in na njega vezan sistem za regeneracijskih ciklov glede na porabo vode;</t>
  </si>
  <si>
    <t>- sistem regeneracije izveden glede na volumski pretok vode</t>
  </si>
  <si>
    <t>- kapaciteta min  18L/min pri trdoti vhodne vode 10'°dH;</t>
  </si>
  <si>
    <t>- poraba soli na regeneracijo max 0,8kg;</t>
  </si>
  <si>
    <t>- regeneracijski cikel ca 12 min;</t>
  </si>
  <si>
    <t>- opremljen s kolesi zaradi lažjega polnjenja;</t>
  </si>
  <si>
    <t xml:space="preserve">- dovoljenja vstopna temperatura tople vode min 49°C; </t>
  </si>
  <si>
    <t xml:space="preserve">- velikost posode z ionsko maso min 8 L; </t>
  </si>
  <si>
    <t xml:space="preserve">ca 360x500x575 mm </t>
  </si>
  <si>
    <t>n7</t>
  </si>
  <si>
    <t>Izhodna miza pomivalnega stroja</t>
  </si>
  <si>
    <t xml:space="preserve">- konstrukcija mora omogočati postavitev inox noge višine 100 mm  premera ca 50 mm s plastičnim nastavkov za preprečevanje poškodb keramike;  možnost nastavitve višine +/- 20 mm; noge vijačene na osnovno konstrukcijo; </t>
  </si>
  <si>
    <t xml:space="preserve">- odlaganje pomitih košar iz pomivalnega stroja na način ,ki omogoča transport košar brez dvigovanja  </t>
  </si>
  <si>
    <t>- možnost nastavljanja višine s prilagodljivimi plastičnimi nogami;</t>
  </si>
  <si>
    <t>- konstrukcija izdelana iz cevi 40x40x2 mm;</t>
  </si>
  <si>
    <t>- izveden nagib površine zaradi zatekanja tekočin proti stroju;</t>
  </si>
  <si>
    <t>- prostor za postavitev min. 3 košare  pomivalnega stroja</t>
  </si>
  <si>
    <t>- prirejeno tipu pomivalnega stroja:</t>
  </si>
  <si>
    <t xml:space="preserve">- delovna površina izdelana s poglobitvijo min 20 mm za  direkten transport košare iz pomivalni stroj;  </t>
  </si>
  <si>
    <t xml:space="preserve">- ob stroju prostor ca 300 mm za postavitev mehčalca; ostalo izvedeno s polico </t>
  </si>
  <si>
    <t xml:space="preserve">- spodaj izvedeno s polico za odlaganje posod z detergenti in postavitev mehčalca; </t>
  </si>
  <si>
    <t>ca 1500x750x900 mm</t>
  </si>
  <si>
    <t>P- Priprava mesa</t>
  </si>
  <si>
    <t>p1</t>
  </si>
  <si>
    <t>p2</t>
  </si>
  <si>
    <t xml:space="preserve">Inox nevtralni delovni pult </t>
  </si>
  <si>
    <t xml:space="preserve">1. segment: zaprt del s polico  širine ca 800 mm s 
krilnimi vrati </t>
  </si>
  <si>
    <t xml:space="preserve">- celoten segment del izdelan kot zaprta  omarica z vmesno polico; </t>
  </si>
  <si>
    <t xml:space="preserve">- v stiki v notranjosti naj bodo izdelani po standardu DIN 18865-9 verzija H2 (popolnoma varjeni stiki v notranjosti na stiku stena-stena in stena-dno z zaokrožitvami radij min 20 mm);  vodila za polico izdelana po tehnologiji globokega vleka; </t>
  </si>
  <si>
    <t xml:space="preserve">- v kompletu krilna vrata z odmičnimi tečaji za vrata; </t>
  </si>
  <si>
    <t xml:space="preserve">Krilna vrata: </t>
  </si>
  <si>
    <t>- zaprto s krilnimi vrati;</t>
  </si>
  <si>
    <t>- ob strani plastični zatiči zaradi tišjega zapiranja;</t>
  </si>
  <si>
    <t>- krilna vrata izdelana iz dvoplastne pločevine z vmesno protihrupno izolacijo;</t>
  </si>
  <si>
    <t>- integriran ročaj po celoti  širini krilnih  vrat;</t>
  </si>
  <si>
    <t>p3</t>
  </si>
  <si>
    <t>Enoročna mešalna baterija montirana na steno;</t>
  </si>
  <si>
    <t>- dolžina izliva min 250  mm s končnim filtrom za preprečevanje pršenja;</t>
  </si>
  <si>
    <t xml:space="preserve">Opomba: </t>
  </si>
  <si>
    <t>R- Priprava malic</t>
  </si>
  <si>
    <t>r1</t>
  </si>
  <si>
    <t>r2</t>
  </si>
  <si>
    <t>r3</t>
  </si>
  <si>
    <t xml:space="preserve">Hladilnik </t>
  </si>
  <si>
    <t>- možnost nastavitev temperature od -2 do 15°C;</t>
  </si>
  <si>
    <t xml:space="preserve">- energijski razred min B; </t>
  </si>
  <si>
    <t xml:space="preserve">- odpiranje vrat defirano v načrtu </t>
  </si>
  <si>
    <t xml:space="preserve">- kot npr.: Liebher model GKPv 6570 ProfiLine  tip ali enakovredno </t>
  </si>
  <si>
    <t xml:space="preserve">S- Toplotna obdelava </t>
  </si>
  <si>
    <t>s1</t>
  </si>
  <si>
    <t xml:space="preserve">Napa nad toplotnim blokom; </t>
  </si>
  <si>
    <t>upoštevano v popisu strojnih inštalacij</t>
  </si>
  <si>
    <t>Predlagana velikost nape: 4100x2400x600 mm</t>
  </si>
  <si>
    <t>s2</t>
  </si>
  <si>
    <t xml:space="preserve">Napa nad parno konvekcijsko pečjo </t>
  </si>
  <si>
    <t>Predlagana tlorisna velikost nape: 2200x1200 mm</t>
  </si>
  <si>
    <t>s3</t>
  </si>
  <si>
    <t>s4</t>
  </si>
  <si>
    <t xml:space="preserve">- odtok min DN 110 </t>
  </si>
  <si>
    <t>600x400 mm</t>
  </si>
  <si>
    <t xml:space="preserve">Velikost  in lokacijo je nujno potrebno uskladiti s tipom prekucne ponve. </t>
  </si>
  <si>
    <t>s5</t>
  </si>
  <si>
    <t xml:space="preserve">- odtok min 3x DN 110 </t>
  </si>
  <si>
    <t>2400x400 mm</t>
  </si>
  <si>
    <t>s6</t>
  </si>
  <si>
    <t>Centralni toplotni blok; skupni nevtralni elementi</t>
  </si>
  <si>
    <t xml:space="preserve">Kompleten termični blok  mora omogočati postavitev na gradben cokel višine 150 mm oz. višine kot je definirano v nadaljevanju; element mora biti s spodnje strani popolnoma zaprt; brez dodatnih regulacijskih nog; v kompletu komplet za niveliranje +/- 10 mm;  stik med elementi in coklom mora biti minimalen in popolnoma tesnjen s primerni PU trajno elastičnim kitom; dobavitelj  opreme mora natančno kontrolirati izvedbo in potrditi dimenzije; </t>
  </si>
  <si>
    <t>Izvesti jih je potrebno s primerni zaključnimi ventili, ki so dosegljivi s strani uporabnika. Oprema mora biti prilagojena tako, da lahko uporabnik dosega ventile za vodo in plin brez uporabe orodja.</t>
  </si>
  <si>
    <t xml:space="preserve">- v kompletu poz. XXXX mora ponudnik podati vse elemente za popolno zapiranje toplotnega bloka iz vseh strani npr.: bočni paneli- prečne pokrivne letve dolžine 700- 900 mm, vzdolžni prekrivni panel širine min 50 , ki nadomešča npr.: posamezne izpuste dima in toplote;  prekrivne plošče… </t>
  </si>
  <si>
    <t>- celotna dolžina bloka je max 3800 mm;- celotna širina  bloka je max 1600 mm; v primeru odstopanja širine npr.: enega elementa je potrebno temu primerno podaljšati drug element ali kompenzacijski element; dolžina je vezana na konstrukcija objekta zato spremembe dolžine bloka niso dovoljene;</t>
  </si>
  <si>
    <t>s6.1</t>
  </si>
  <si>
    <t xml:space="preserve">Delovna blok miza </t>
  </si>
  <si>
    <t>- izdelano iz nerjavne pločevine po sistemu zaprtega škatlastega nosilca  brez dodatnih  inox nosilcev   v konstrukciji;</t>
  </si>
  <si>
    <t>- notranjosti  izdelana za izvedbo priključnih kablov toplotnega bloka;</t>
  </si>
  <si>
    <t xml:space="preserve">- spodnji del odprte izvedbe </t>
  </si>
  <si>
    <t>- konstrukcija elementa mora omogočati postavitev na gradben cokel višine 150 mm oz. višine kot je definirano v nadaljevanju; element mora biti s spodnje strani popolnoma zaprt; brez dodatnih regulacijskih nog; v kompletu komplet za niveliranje +/- 10 mm;  stik med elementov in coklom mora biti minimalen in popolnoma tesnjen s primerni PU trajno elastičnim kitom; dobavitelj  opreme mora natančno kontrolirati izvedbo in potrditi dimenzije; skupna višina elementa oz. končna delovno višina s coklom mora biti 900 mm!!!</t>
  </si>
  <si>
    <t xml:space="preserve">- finalna višina delovne površine skupaj z gradbenim coklom 900 mm; </t>
  </si>
  <si>
    <t>- izdelano s posebnim  profilom ali tesnilom, ki onemogoča zatekanje tekočin med elementi;</t>
  </si>
  <si>
    <t>ca 400x700x700 mm</t>
  </si>
  <si>
    <t>- kot npr.: MKN Gmbh  serija Optima 700 tip xxxxxx ali enakovredno</t>
  </si>
  <si>
    <t>s6.2</t>
  </si>
  <si>
    <t>ca 600x700x700 mm</t>
  </si>
  <si>
    <t>s6.3</t>
  </si>
  <si>
    <t xml:space="preserve">- notranjosti  izdelana za izvedbo priključnih kablov toplotnega bloka in dovodnih ventilov za vodo </t>
  </si>
  <si>
    <t xml:space="preserve">- spodnji del zaprt s krilnimi vrati; </t>
  </si>
  <si>
    <t>s6.4</t>
  </si>
  <si>
    <t xml:space="preserve">Električna friteza z enojnim bazenoma </t>
  </si>
  <si>
    <t>Zgradba in materiali in osnovne zahteve:</t>
  </si>
  <si>
    <t>- celoten aparat izdelan iz nerjavečega jekla v skladu s pogoji pod opombo A;</t>
  </si>
  <si>
    <t xml:space="preserve">- dodatne zahteve:  ohišje aparata iz CrNiSt 1.4301 ali AISI 304 ali boljše; </t>
  </si>
  <si>
    <t>- izdelano na način  (bočno in zadaj),  ki omogočajo spajanje posameznih  elementov  termičnega bloka na način oz.  s tehnologijo, ki onemogoča zatekanje tekočin med posamezne elemente;</t>
  </si>
  <si>
    <t xml:space="preserve">Lastnosti friteze: </t>
  </si>
  <si>
    <t>- velikost bazena min 1x min 8 L</t>
  </si>
  <si>
    <t>- posoda električne friteza izdelana po tehnologiji globokega vleka s hladno cono;</t>
  </si>
  <si>
    <t>- vgrajeno varnostno termično varovalo;</t>
  </si>
  <si>
    <t>- spodaj vgrajen ventil za izpust olja za vsak bazen posebej;</t>
  </si>
  <si>
    <t>- v kompletu 1x mreža za fritiranje;</t>
  </si>
  <si>
    <t>- regulacija preko termostatskega stikala z možnostjo nastavitev temperature od 90 do 200 °C;</t>
  </si>
  <si>
    <t>- spodnji del izdelan v higienski varianti min H2 z zaokroženimi robovi z min. radijem r=15 mm; izvedeno po standardu DIN 18865-9.</t>
  </si>
  <si>
    <t>- potopni grelci izvedeni na način, da omogočajo dvig iz bazena brez izpusta olja ter brez uporabe orodja;</t>
  </si>
  <si>
    <t>- grelci izvedeni z mikrostikalom, ki izklopijo grelce v primeru dviga  iz bazena;</t>
  </si>
  <si>
    <t>- grelci oz. termostat z vgrajeno funkcijo taljenja masti za fritiranje;</t>
  </si>
  <si>
    <t>- v kompletu inox pokrov za bazen friteze; ter posoda za izpust olja v spodnjem delu friteze;</t>
  </si>
  <si>
    <t>- spodnji del friteze zaprt s krilnimi vrati;</t>
  </si>
  <si>
    <t>- v kompletu inox posoda za odpadno olje;</t>
  </si>
  <si>
    <t xml:space="preserve">ca 400x700x900 mm </t>
  </si>
  <si>
    <t>s6.5</t>
  </si>
  <si>
    <t>Indukcijski štedilnik z štirimi kuhalnima mestoma</t>
  </si>
  <si>
    <t>- spodaj delno odprt; primerno za odlaganje kuhinjske posode;</t>
  </si>
  <si>
    <t>- v celoti izdelano iz materialov, ki so opisani pod opombo A;</t>
  </si>
  <si>
    <t>- v celoti izdelan iz nerjaveče pločevine;</t>
  </si>
  <si>
    <t>Dodatni opis:</t>
  </si>
  <si>
    <t xml:space="preserve">- vgradna indukcijska plošča s 2 kuhalnimi mesti  in analognimi kontrolami s sprednje strani; </t>
  </si>
  <si>
    <t>- plošča mora biti vgrajena v inox delovno površino brez roba torej v isti ravnini kot inox površina:</t>
  </si>
  <si>
    <t>- dimenzija celotne ceran površine ca 350x560 mm</t>
  </si>
  <si>
    <t>- vgrajeno z diletacijsko fugo in temperaturno obstojnim trajno elastičnim kitom;</t>
  </si>
  <si>
    <t>- mehanske kontrolna enota vgrajena v sprednjo stran s strani uporabnika pod delovno površino;</t>
  </si>
  <si>
    <t>- velikost indukcijske tuljave min  250x250 mm; kvadratne oblike;</t>
  </si>
  <si>
    <t>- moč posameznega kuhališča min 5000W;</t>
  </si>
  <si>
    <t>- digitalni prikaza nastavljene stopnje kuhanja na displeju na kuhalni plošči;</t>
  </si>
  <si>
    <t>- min. število stopenj nastavitev moči kuhinja 9;</t>
  </si>
  <si>
    <t>- prikaz preostale toplote oz. alarm zaradi preprečevanja poškodbe uporabnika;</t>
  </si>
  <si>
    <t xml:space="preserve">- v spodnjem delu štedilnik vgrajen indukcijski generator; izvedeno primerno zračenje in izvedba filtrov za dotok svežega zraka; </t>
  </si>
  <si>
    <t>s6.6</t>
  </si>
  <si>
    <t>ca 300x850x700 mm</t>
  </si>
  <si>
    <t>- kot npr.: MKN Gmbh  serija Optima 850 tip xxxxxx ali enakovredno</t>
  </si>
  <si>
    <t>s6.7</t>
  </si>
  <si>
    <t xml:space="preserve">Električni kuhalni kotel okrogla kuhalna posoda volumna ca 100 L   </t>
  </si>
  <si>
    <t>- celoten termični blok skupaj z opisanim elementom montiran na gradbeni cokel (glej načrt izvedbe);</t>
  </si>
  <si>
    <t>- celoten aparat izdelan iz nerjaveče jekla v skladu s pogoji pod opombo A;</t>
  </si>
  <si>
    <t>- dodatne zahteve: tečaji pokrova, plošča, zunanji kotel, pokrov kotla, ročaj, ohišje aparata, izpustna mreža, obod notranjega kotla iz CrNiSt 1.4301 ali AISI 1.4301 ali boljše; dno notranjega kotla iz CrNiMoTiSt 1.4571 ali AISI 1.4436 ali boljše);</t>
  </si>
  <si>
    <t>- izdelano na način  (bočno in zadaj),  ki omogočajo spajanje posameznih  elementov  termičnega bloka na način oz. s tehnologijo, ki onemogoča zatekanje tekočin med posamezne elemente;</t>
  </si>
  <si>
    <t>- priklop kotla na priključke z zadnje strani;</t>
  </si>
  <si>
    <t>- priključki  na aparatu so dosegljivi iz prednje strani, vsa vzdrževalna dela je prav tako mogoče opraviti s prednje strani;</t>
  </si>
  <si>
    <t>- odstranitev prednje maske za dostop do notranjosti elementa je možen tudi brez demontaže izlivne pipe in ob polnem kotlu;</t>
  </si>
  <si>
    <t>- čas do segrevanje vode v skladu z DIN 18855, je maksimalno 28 min;</t>
  </si>
  <si>
    <t>- minimalna električna zaščita pred nizkotlačnimi curki vode iz vseh smeri  (IPX5) ali boljše; certifikat CE;</t>
  </si>
  <si>
    <t>Pokrov:</t>
  </si>
  <si>
    <t>- pokrov kotla dvojno stenski vzmetno razbremenjen  in uravnotežen z navzdol zavitim ročajem izdelan iz inox polnega profila za dodatno plastično zaščito za preprečevanje poškodb opeklin;</t>
  </si>
  <si>
    <t>- sistem tečaja pokrova kotla izdelan na način, ki omogoča poljuben položaj nagiba pokrova brez dodatne podpore ali zatiča;</t>
  </si>
  <si>
    <t xml:space="preserve">- v notranjosti izdelana izvedena s klobučevino iz steklenih vlaken ali drugo primerno toplotno izolacijo, v skladu z najnovejšimi predpisi (Tehnični predpisi za nevarne snovi, člen 905 Direktive 97/69/ES in Evropske komisije; </t>
  </si>
  <si>
    <t>- toplotna izolacija debeline min 20 mm z dodatno alu oblogo;</t>
  </si>
  <si>
    <t>Kontrolna plošča:</t>
  </si>
  <si>
    <t xml:space="preserve">- stikalna oz. kontrolna plošča višine ca  150 mm lahko postavljena tik pod delovno površino ali bočno vertikalno; izdelano na način, ki preprečuje zatekanje </t>
  </si>
  <si>
    <t>Posoda:</t>
  </si>
  <si>
    <t xml:space="preserve">- dimenzije notranje posode ca fi 550x400 mm; dovoljeno odstopanje +/- 20% </t>
  </si>
  <si>
    <t>-  obvezne oznake polnitve max. 10 litrska delitev na steni kotla; izdelano po npr. tehnologiji laserskega graviranja oz. po tehnologiji, ki ne omogoča odstranitve napisov;</t>
  </si>
  <si>
    <t>- notranjost posode izdelana z velikimi polmeri: min r= 60 mm navpično, in min=90 mm na dnu;</t>
  </si>
  <si>
    <t>- polnjenje preko vrtljive preko polnilne pipe montirana na delovni površini;</t>
  </si>
  <si>
    <t>- regulacija polnilne pipe preko dveh ventilov na kontrolni plošči;</t>
  </si>
  <si>
    <t>- izpust tekočin iz posode urejen preko odstranljivega sita; ki preprečuje vdor večjih kosov v izpustno pipo;</t>
  </si>
  <si>
    <t>- izpustna pipa premera min DN 50;</t>
  </si>
  <si>
    <t>- ročaj pipe izdelan v plastiki kar preprečuje morebitne poškodbe kuhinjskega osebja;</t>
  </si>
  <si>
    <t>- pipa izvedena s posebnim načinom izvleka, ki preprečuje nenamerni izvlek notranjega dela pipe;</t>
  </si>
  <si>
    <t>- notranji del izdelan po sistemu koničnega tesnega prilega brez dodatnih gumi tesnil;</t>
  </si>
  <si>
    <t>Regulacija:</t>
  </si>
  <si>
    <t xml:space="preserve">- regulacija izvedena preko mehanskih stikal in termostatov; </t>
  </si>
  <si>
    <t>- vgrajen varnosti ventil s pred-nastavljenim tlakom odpiranja 0,5 bara; izpust pare izveden v spodnjem delu kotla;</t>
  </si>
  <si>
    <t>- tlačna posoda oz. medplašč izveden z avtomatskim odzračevalnim sistemom;</t>
  </si>
  <si>
    <t xml:space="preserve">- v kompletu vsi zaščitni profili in materiala za montažo na gradbeni cokel; </t>
  </si>
  <si>
    <t>- v kompletu pakiranje min. 100 ml masti za mazanje notranjega dela iztočne pipe;</t>
  </si>
  <si>
    <t>ca  800x850x700 mm</t>
  </si>
  <si>
    <t xml:space="preserve">kot npr. MKN serija Optima 850 tip xxxxxx ali enakovredno; </t>
  </si>
  <si>
    <t>s6.8</t>
  </si>
  <si>
    <t xml:space="preserve">Električni kuhalni kotel okrogla kuhalna posoda volumna ca 60L </t>
  </si>
  <si>
    <t>- čas do segrevanje vode v skladu z DIN 18855, je maksimalno 25 min;</t>
  </si>
  <si>
    <t>s6.9</t>
  </si>
  <si>
    <t xml:space="preserve">Električna prekucna ponev </t>
  </si>
  <si>
    <t>- v celoti izdelano iz materialom opisanimi 
pod opombo A;</t>
  </si>
  <si>
    <t>- konstrukcija prekucne ponve   mora omogočati samostojno postavitev na gradben cokel;</t>
  </si>
  <si>
    <t>- element mora biti vijačen s sosednjim elementom; noge med elementoma morajo konstrukcijsko povezovati sva sosednja elementa;</t>
  </si>
  <si>
    <t>- celotna konstrukcija izdelana iz inox pločevine in profilov;</t>
  </si>
  <si>
    <t>- električni  dvig posode;</t>
  </si>
  <si>
    <t>- dno posode izdelano iz min. dvoplastnega dna- npr. osnovne nerjaveče pločevine debeline min. 12 mm in dodatne magnetne nerjaveče pločevine 3 mm</t>
  </si>
  <si>
    <t>- velikost dna posode min 1000x500x2000 mm</t>
  </si>
  <si>
    <t>- maksimalna kapaciteta min. 105L</t>
  </si>
  <si>
    <t>- pokrov izdelan iz dvoplastne pločevine z vmesno izolacijo;</t>
  </si>
  <si>
    <t xml:space="preserve">- polnjenje posode preko vgrajene polnilne pipe; </t>
  </si>
  <si>
    <t>- regulacija temperature od ca 20 do min 300°C</t>
  </si>
  <si>
    <t>- avtomatski prižig grelcev primeru dviga in spusta ponve;</t>
  </si>
  <si>
    <t>- izvedeno s sistemom za spajanje elementov brez možnosti zatekanje tekočin med elementi;</t>
  </si>
  <si>
    <t>Dodatno:</t>
  </si>
  <si>
    <t>- izdelano na način  (bočno in zadaj),  ki omogočajo spajanje posameznih  elementov  termičnega bloka na način oz. s tehnologijo, ki onemogoča zatekanje tekočin med posamezne elemente tudi z obstoječimi elementi;</t>
  </si>
  <si>
    <t>ca  1100x850x700 mm</t>
  </si>
  <si>
    <t>s6.10</t>
  </si>
  <si>
    <t>Enoročna blok mešalna baterija za točenje vode</t>
  </si>
  <si>
    <t>- v načrtu strojništva se upošteva samo izvedba priključkov</t>
  </si>
  <si>
    <t>- enoročna izvedba; celotna pipa izdelana v kromirani ali inox izvedbi;</t>
  </si>
  <si>
    <t>- dolžina izliva merjeno osno od vertikalne cevi min 250 mm;</t>
  </si>
  <si>
    <t>- dolžina izliva merjeno nad delovno površino skupaj z nosilcem min 400 mm;</t>
  </si>
  <si>
    <t>- vgrajen sistem za preprečevanja povratnega toka oz. nedovoljenega mešanja hladne in tople vode;</t>
  </si>
  <si>
    <t xml:space="preserve">- v kompletu tesnila montažni material  vse fleksibilne cevi do razdelila o. priključnega ventila; </t>
  </si>
  <si>
    <t>- kot npr: Echtermann Gmbh 6470-50/400.265 
 ali enakovredno;</t>
  </si>
  <si>
    <t>-  tip: EKA</t>
  </si>
  <si>
    <t>-  tip: EKA EKF1111 E UD</t>
  </si>
  <si>
    <t>T- Izdajna linija</t>
  </si>
  <si>
    <t xml:space="preserve">-  tip: </t>
  </si>
  <si>
    <t>t1</t>
  </si>
  <si>
    <t>Izdajni del prirejen glede na stanje na objektu in obstoječim delom izdajne linije;</t>
  </si>
  <si>
    <t xml:space="preserve">- spodaj prostor za postavitev pladnjev;  vlaganje s strani kuhinje; dostop s strani učencev; </t>
  </si>
  <si>
    <t>- izdelano iz nerjavne pločevine po sistemu zaprtega škatlastega nosilca  brez dodatnih  inox nosilcev   v konstrukciji; oz. izdelano iz cevi 30x30  mm</t>
  </si>
  <si>
    <t>- inox delovna površina mora biti izdelana v enem kosu;  vsi robi morajo biti izdelani z radijem min 10 mm;</t>
  </si>
  <si>
    <t xml:space="preserve">- zgornji del za pladnje odprt skozi celotno globino; </t>
  </si>
  <si>
    <t xml:space="preserve">- višina odprtega dela ca 220 mm; </t>
  </si>
  <si>
    <t>- spodaj s strani učenca zaprt z interiersko fasado; s strani kuhinje odprt element za rezervne pladnje ;</t>
  </si>
  <si>
    <t>ca 850X1120x900 mm</t>
  </si>
  <si>
    <t>t2</t>
  </si>
  <si>
    <t xml:space="preserve">Interierski del izdajne linije </t>
  </si>
  <si>
    <t xml:space="preserve">- fasada izdelana iz iverala; zaključeno z ABS 2 mm nalimki; </t>
  </si>
  <si>
    <t xml:space="preserve">- v kompletu inox cokel po celotni dolžini izdajne linije; </t>
  </si>
  <si>
    <t>t3</t>
  </si>
  <si>
    <t xml:space="preserve">Interierska drsna polica za pladnje; </t>
  </si>
  <si>
    <t xml:space="preserve">- v kompletu drsna polica izdelana iz HPL plošče debeline 15 mm; v HPL plošče vstavljena inox vodila 5x10 mm 3 kom po celotni dolžini police; barva HPL plošče določena s strani investitorja; </t>
  </si>
  <si>
    <t xml:space="preserve">- pritrjeno na osnovno konstrukcijo obstoječega pulta; </t>
  </si>
  <si>
    <t>t4</t>
  </si>
  <si>
    <t xml:space="preserve">Interierski element za vgrajenimi sanitarnimi umivalniki za roke </t>
  </si>
  <si>
    <t xml:space="preserve">- 3x vgrajen inox sanitarni umivalnik za roke </t>
  </si>
  <si>
    <t>- 3x vgrajenimi milniki za roke;</t>
  </si>
  <si>
    <t xml:space="preserve">- 3x integriran predal za odpadke; </t>
  </si>
  <si>
    <t xml:space="preserve">- 3x podajalnik za papirnate brisače; </t>
  </si>
  <si>
    <t>Interierska stena oz. otok za postavitev vozičkov in hladilnika za sadje; pitnika za vodo;</t>
  </si>
  <si>
    <t>- police</t>
  </si>
  <si>
    <t>- površina za pitnik za vodo; spodaj zaprto s krilnimi vrati;</t>
  </si>
  <si>
    <t xml:space="preserve">- prostor za podpultni hladilnik </t>
  </si>
  <si>
    <t xml:space="preserve">- z zadnje strani parking za 2x servirni vozičke za vrtec; </t>
  </si>
  <si>
    <t>2720x800x2000 mm</t>
  </si>
  <si>
    <t>t6</t>
  </si>
  <si>
    <t xml:space="preserve">Interierska stena oz. otok za postavitev vozičkov </t>
  </si>
  <si>
    <t>t7</t>
  </si>
  <si>
    <t xml:space="preserve">Podpultni hladilnik s steklenimi vrat </t>
  </si>
  <si>
    <t>- hladilni agregat vgrajen v spodnjem delu hladilnika;</t>
  </si>
  <si>
    <t>- zunanjost izdelana iz inox pločevini;</t>
  </si>
  <si>
    <t>- notranji plašči iz vakumiranega polystyrena;</t>
  </si>
  <si>
    <t xml:space="preserve">- steklena vrata </t>
  </si>
  <si>
    <t>- 3x  polica;</t>
  </si>
  <si>
    <t>- statično hlajenje;</t>
  </si>
  <si>
    <t>- zamenljivo tesnilo na vratih;</t>
  </si>
  <si>
    <t>- vgrajena ključavnica;</t>
  </si>
  <si>
    <t>- temperaturno območje od 1 do 15°C; različne temperature glede na nivo polic; brez možnostjo nastavljanja;</t>
  </si>
  <si>
    <t>- izolacija iz poliuretana;</t>
  </si>
  <si>
    <t>- digitalne kontrole iz pokazateljev temperature;</t>
  </si>
  <si>
    <t xml:space="preserve">- volumen min  130 L; </t>
  </si>
  <si>
    <t xml:space="preserve">- odpiranj prikazano na načrtu;  možnost zamenjava odpiranje vrat; </t>
  </si>
  <si>
    <t>ca 600x615x830 mm</t>
  </si>
  <si>
    <t>- kot npr.: Liebher xxxxxx  ali enakovredno;</t>
  </si>
  <si>
    <t>t8</t>
  </si>
  <si>
    <t xml:space="preserve">Servirni  voziček </t>
  </si>
  <si>
    <t>- v celoti izdelan iz nerjaveče pločevine; razne osrednjega dela vseh treh  police, ki je izdelan iz kaljenega barvanega stekla;</t>
  </si>
  <si>
    <t>- inox konstrukcija izdelana iz okroglih cevi premera min 32 mm;</t>
  </si>
  <si>
    <t>- 3x inox polica popolnoma zavarjena na ogrodje;</t>
  </si>
  <si>
    <t>- inox konstrukcija na obeh straneh povišana za ca 100 mm nad zgornjo polico izdelana kot integriran ročaj;</t>
  </si>
  <si>
    <t>Dodatne zahteve;</t>
  </si>
  <si>
    <t>- nosilnost celotnega vozička min. 120 kg;</t>
  </si>
  <si>
    <t>- nosilnost posamezne police min. 80 kg;</t>
  </si>
  <si>
    <t>- inox polica izdelana s poglobljeno površino po tehnologiji globoke vleka;</t>
  </si>
  <si>
    <t>- vertikalni rob police ca 30 mm izdelan v spodnje strani polkrožno za preprečevanje delovnih poškodb;</t>
  </si>
  <si>
    <t>- pod vsako polico izdelana protihrupna zaščita;</t>
  </si>
  <si>
    <t>- voziček naj bo opremljen s 4 kolesi; 2 vrtljiva kolesa z zavoro  naj bodo montirana na krajši stranici;</t>
  </si>
  <si>
    <t>- kolesa so zaprtega tipa brez potrebe mazanja kotalnega ležaja in primerna za pranje z aparatom s paro na visok pritisk;</t>
  </si>
  <si>
    <t>- nad kolesi montirana plastična zaščita na vseh 4 vogalih vozička;</t>
  </si>
  <si>
    <t>- inox okrogel ročaj premera 32 mm</t>
  </si>
  <si>
    <t xml:space="preserve">- opremljen z odstranljivimi paneli izdelani iz elektrostatično prašno barvane pločevine;  možnost odstranjevanje panelov in krilnih vrat  brez uporabe orodja; </t>
  </si>
  <si>
    <t xml:space="preserve">- dvojna krilna vrata; </t>
  </si>
  <si>
    <t>- barva po izboru projektanta;</t>
  </si>
  <si>
    <t>ca 900x600x800 mm</t>
  </si>
  <si>
    <t xml:space="preserve">- kot npr: Blanco SW8-6-3 ali enakovredno; </t>
  </si>
  <si>
    <t>t9</t>
  </si>
  <si>
    <t>t10</t>
  </si>
  <si>
    <t>Enoporocijska termo posoda s porcelan jedilno posod</t>
  </si>
  <si>
    <t>- za pripravo posebnih dietnih obrokov</t>
  </si>
  <si>
    <t>- komplet spodnje in zgornjega termo izoalcijskga podstavka in pokrova z bočnim zapiranje;</t>
  </si>
  <si>
    <t xml:space="preserve">- komplet 4 kosov porcelan posode; skodelica za juho; sladico; solato in glavni krožnik </t>
  </si>
  <si>
    <t xml:space="preserve">- kot npr: Rieber thermoport 20 P3.1 ali enakoredno </t>
  </si>
  <si>
    <t>t11</t>
  </si>
  <si>
    <t>Termo posoda za prevoz hrane za vstavljanje inox GN posode z ročaji; opremljeno s krilnimi vrati;</t>
  </si>
  <si>
    <t>Namen uporabe:</t>
  </si>
  <si>
    <t xml:space="preserve">- termo posoda je namenjena transportu nerjavne GN posode s pokrovom za prenos hrane za zunanji transport hrane. </t>
  </si>
  <si>
    <t>- transportna posoda mora biti odporna na zunanje vremenske vplive in mehanske obremenitev pri transportu v transportnem vozilu.</t>
  </si>
  <si>
    <t>Oblika in materiali:</t>
  </si>
  <si>
    <t xml:space="preserve">Vsi vgrajeni materiali morajo primerni za uporabo v profesionalnih kuhinjah ter iz kvalitetnih materialov primerne  kvalitete za živilske in prehrambne namene. </t>
  </si>
  <si>
    <t xml:space="preserve">- materiali morajo ustrezati zakonu o zdravstveni ustreznosti živil in izdelkov in snovi, ki prihajajo v stik z živili UL RS št. 52 z dne 13.6.2000 ter dopolnitvami tega zakona in ostalimi pravilniki, </t>
  </si>
  <si>
    <t xml:space="preserve">priporočili oz. kot npr.: tip AISI 304 Scotch Brite oz. 1.4301  ali enakovredno oz.  boljše. </t>
  </si>
  <si>
    <t>- vgrajeni materiali morajo omogočati vsakodnevno redno čiščenje s tekočo vodo in primernimi  čistili in občasno dezinfekcijo.</t>
  </si>
  <si>
    <t xml:space="preserve">- termo posoda mora biti izdelana iz kvalitetnega, fizično varnega in brez vpliva na hrano odpornega polipropilena. </t>
  </si>
  <si>
    <t xml:space="preserve">- termo posoda z min. dvojno steno ter pokrovom, ki je izdelan prav tako iz min. dvojno steno morata biti izdelana z notranjo izolacijo iz ekspandirane PU pene. </t>
  </si>
  <si>
    <t xml:space="preserve">- zunanji in notranji  del termo posode in pokrova morata biti neprepustno varjena. </t>
  </si>
  <si>
    <t xml:space="preserve">- pokrov mora biti popolnoma usklajen za pravilno zapiranje termo posode. </t>
  </si>
  <si>
    <t xml:space="preserve">-zunanja površina termo posode za transport hrane mora biti gladka in brez por. </t>
  </si>
  <si>
    <t xml:space="preserve">- na pokrovu mora biti integrirano mesto za umestitev plastične kartice. </t>
  </si>
  <si>
    <t>- vsi materiali vgrajeni v termo posodo za transport hrane morajo biti ekološko primerni in izvedeni brez CFC sestavin.</t>
  </si>
  <si>
    <t>Uporaba:</t>
  </si>
  <si>
    <t>- termo posoda mora biti izdelana na način, ki omogoča vstavljanje GN posod iz nerjavnega jekla iz strani;</t>
  </si>
  <si>
    <t xml:space="preserve">- omogočati mora vstavljanje min 3 kom GN posod iz nerjavnega jekla velikosti 1/1, globine 150 mm z ročaji ali manjših GN posod s skupno dimenzijo GN 1/1. </t>
  </si>
  <si>
    <t>- omogočeno mora biti varno nalaganje zaprtih termo posod za transport hrane, način nalaganja ena na drugo (termo posoda za transport hrane mora imeti na dnu izmenljiva vodila, ki ustrezajo velikosti utora na zunanji strani pokrova).</t>
  </si>
  <si>
    <t>- termo posoda za transport hrane in pokrov morata biti primerna za pomivanje v profesionalnih tračnih pomivalnih strojih na temperaturi min. 85°C ter primerna za delovno okolje min. od vključno -20°C do vključno +100°C.</t>
  </si>
  <si>
    <t>Izolacijske lastnosti:</t>
  </si>
  <si>
    <t>- termo posoda za transport hrane mora biti izdelana iz materialov, ki omogočajo maksimalen padec temperature vročih jedi do 2°C na uro in dvig temperature hladnih jedi maksimalno za 1°C na uro.</t>
  </si>
  <si>
    <t>Ročaj:</t>
  </si>
  <si>
    <t xml:space="preserve">- ročaj mora biti nameščen na obeh krajših stranicah termo posode za transport hrane. </t>
  </si>
  <si>
    <t xml:space="preserve">- nosilci ročajev termo posode za transport hrane morajo biti iz nerjavnega jekla, nosilec mora biti obložen z plastičnimi ergonomskimi ročaji. </t>
  </si>
  <si>
    <t xml:space="preserve">- ročaji morajo biti zložljivi. </t>
  </si>
  <si>
    <t xml:space="preserve">- v primeru poškodb ročajev mora obstajati možnost zamenjave celotnega ali le dela ročaja, ki je poškodovan. </t>
  </si>
  <si>
    <t>- izvedba zamenjave mora biti omogoča uporabniku in ne le pooblaščenemu serviserju.</t>
  </si>
  <si>
    <t>Velikosti:</t>
  </si>
  <si>
    <t>dolžina: od 630 do 645 mm</t>
  </si>
  <si>
    <t>širina: od 370 do 430 mm</t>
  </si>
  <si>
    <t>višina: od 600 do 700 mm</t>
  </si>
  <si>
    <t>Teža prazne termo posode za transport hrane:</t>
  </si>
  <si>
    <t>maksimalno 15 kg</t>
  </si>
  <si>
    <t>plastična kartica za označevanje vsebine termo posode za transport hrane</t>
  </si>
  <si>
    <t>ca 630x425x680 mm</t>
  </si>
  <si>
    <t xml:space="preserve">- kot npr.: Blancotherm BLT 620 KUF ali enakovredno; </t>
  </si>
  <si>
    <t>t12</t>
  </si>
  <si>
    <t xml:space="preserve">Univerzalni kuhinjski stroj vgrajen na voziček </t>
  </si>
  <si>
    <t xml:space="preserve">- nastavek za rezanje zelenjave s kompletom 5 rezil; nosilec za rezalne plošče </t>
  </si>
  <si>
    <t>- nastavek za pasiranje s kompletom 3 bobnov za pasiranje;</t>
  </si>
  <si>
    <t>- nastavek- planetarni mešalec z 20 L posodo;</t>
  </si>
  <si>
    <t xml:space="preserve">- kot npr: Feuma tip HU 1020-2 FGA ali enakovredno; </t>
  </si>
  <si>
    <t>AG- PRIPRAVA , MONTAŽA, NEPREDVIDENA DELA</t>
  </si>
  <si>
    <t>ag1</t>
  </si>
  <si>
    <t>Izdelava dopolnitve načrta tehnološke opreme PZI skladno z veljavno zakonodajo;</t>
  </si>
  <si>
    <t>Ponudniku ni potrebno vpisati oznake. Vpiše se samo cena.</t>
  </si>
  <si>
    <t>- podatki  morajo vsebovati: tehnično poročilo; specifikacijo opreme z vsemi karakteristikami in točni nazivi tehnološke opreme in načrt s točno definiranimi  priključki tehnološke opreme;</t>
  </si>
  <si>
    <t>Potrebno je predložiti detajlne načrte kot npr.::</t>
  </si>
  <si>
    <t xml:space="preserve">- načrt priključkov tehnološke opreme v merili 1:50 in 1:20 </t>
  </si>
  <si>
    <t>- načrt točnih lokaciji prezračevalnih nap v merilu 1:50</t>
  </si>
  <si>
    <t>- načrt točnih lokaciji in velikosti talnih rešetk v merilu 1:20</t>
  </si>
  <si>
    <t>Vključiti je potrebno sodelovanje s koordinatorjem  za tehnološko opremo:</t>
  </si>
  <si>
    <t>- ogled objekta in sodelovanje na koordinacijskih sestankih s koordinatorjem;</t>
  </si>
  <si>
    <t>- sestanki bodo potekali  na lokaciji objekta</t>
  </si>
  <si>
    <t>Ogled izdelanega objekta pred popločenjem;</t>
  </si>
  <si>
    <t>- dobavitelj opreme je dolžan pregledati objekt in mesto montaže pred popločenjem objekta in izdelati ustrezno poročilo o ogledu</t>
  </si>
  <si>
    <t>ag1.1</t>
  </si>
  <si>
    <t>Izdelava  načrta tehnološke opreme PID skladno z veljavno zakonodajo;</t>
  </si>
  <si>
    <t>- podatki  morajo vsebovati: tehnično poročilo; specifikacijo dejansko montirane opreme z vsemi karakteristikami in točni nazivi tehnološke opreme in načrt s točno izvedenimi priključki tehnološke opreme;</t>
  </si>
  <si>
    <t>- načrt PID mora biti potrjene s strani pooblaščenega projektanta tehnologije.</t>
  </si>
  <si>
    <t>- izdelati je potrebno elektronski obliki  v formatu PDF, dwg, xlsx in doc</t>
  </si>
  <si>
    <t>- investitorju je potrebno oddati 4 kom tiskanih izvodov</t>
  </si>
  <si>
    <t>ag3</t>
  </si>
  <si>
    <t xml:space="preserve">Montaža na pripravljene priključke; </t>
  </si>
  <si>
    <t>- dobavitelj opreme mora v ponudbi upoštevati priključni material od fiksne hišne inštalacije do porabnika;</t>
  </si>
  <si>
    <t>- npr.: cevke za vodo, plin in električne kable v primernih zaščitnih ceveh;</t>
  </si>
  <si>
    <t>- hišna inštalacija je zaključena za ventilom, električno dozo s sponkami ali stikali…</t>
  </si>
  <si>
    <t>ag4</t>
  </si>
  <si>
    <t>Zagon opreme in izdelava ustreznih poročil o priklopu opreme;</t>
  </si>
  <si>
    <t>- dobavitelj  opreme je dolžan izdelati ustrezna poročila o priklopu opreme; testiranju opreme in zagonu opreme;</t>
  </si>
  <si>
    <t>ag5</t>
  </si>
  <si>
    <t>Grobo čiščenje opreme in odvoz embalaže</t>
  </si>
  <si>
    <t>- dobavitelj opreme je dolžan odstraniti zaščitno folijo, ki po montaži ni več dosegljiva in zaščitno folijo na vidnih stranicah opreme;</t>
  </si>
  <si>
    <t>- vidna folija se odstrani na termin dogovorjen z investitorjem in jo odstrani dobavitelj opreme;</t>
  </si>
  <si>
    <t xml:space="preserve">- VES embalažni material je dolžan dobavitelj opreme odstraniti na svoje stroške.  V primeru ugotovitve kršitev se bo zaračunal dodaten strošek gradbišča določen v splošnih pogojih razpisa oz. min 2% od vrednosti ponujene opreme; </t>
  </si>
  <si>
    <t>ag6</t>
  </si>
  <si>
    <t xml:space="preserve">Šolanje osebja in prikaz testnega delovanja; </t>
  </si>
  <si>
    <t>- dobavitelj opreme je dolžan izvesti min skupaj 4  urno  šolanje tehničnega osebja s prikazom delovanja  in demonstracije dobavljene opreme;</t>
  </si>
  <si>
    <t>- dobavitelj opreme je dolžan izvesti min skupaj 16  urno  šolanje kuharskega s prikazom delovanja  in demonstracije dobavljene opreme;</t>
  </si>
  <si>
    <t>- čistila, kemijo za izvedbo šolanja zagotovi naročnik;</t>
  </si>
  <si>
    <t>ag7</t>
  </si>
  <si>
    <t>Izdelava dokumentacije za tehnični pregled</t>
  </si>
  <si>
    <t>- izdelava navodil za obratovanje in vzdrževanje v slovenskem jeziku;</t>
  </si>
  <si>
    <t>- garancijski listi v slovenskem jeziku;</t>
  </si>
  <si>
    <t>- ES izjave o skladnosti  v slovenskem jeziku;</t>
  </si>
  <si>
    <t>- vso dokumentacijo je potrebno predati v min. 3x izvodih;</t>
  </si>
  <si>
    <t>- vse dokumente je potrebno posredovati koordinatorju v pregled;</t>
  </si>
  <si>
    <t>- potrebne nalepke, ki morajo biti vidne ob uporabi stroja (npr.: nalepke za nevarnost opeklin…)</t>
  </si>
  <si>
    <t>ag8</t>
  </si>
  <si>
    <t>Nepredvidena dela 5%</t>
  </si>
  <si>
    <t>- zaradi obsežnosti prenove in zahtevnosti rekonstrukcije in nepredvidenih del je potrebno upoštevati 5% skupne vrednosti za nepredvidena dela</t>
  </si>
  <si>
    <t>Nepredvidena dela se upoštevajo po predhodni potrditvi naročnika</t>
  </si>
  <si>
    <t>Opomba: ponudniku ni potrebno vpisati zneska nepredvidenih, tabela oz. formule so nastavljene.</t>
  </si>
  <si>
    <t>Vrednost brez DDV</t>
  </si>
  <si>
    <t>Popust %</t>
  </si>
  <si>
    <t>Popust v EUR</t>
  </si>
  <si>
    <t>DDV 22%</t>
  </si>
  <si>
    <t>Skupaj vrednost  z DDV</t>
  </si>
  <si>
    <t>velikosti 200x200 mm, s stranskim iztokom fi 75mm, s smradno zaporo, lovilcem nesnag oz. vedrom za grobe nečistoče, protidrsno pohodno mrežo, nepr. Aco tip 414705 + 416902 + 4 08090.</t>
  </si>
  <si>
    <t>Inox talna rešetka - talni požiralnik</t>
  </si>
  <si>
    <t>velikosti 200x200 mm, s horizontalnim iztokom fi 75mm, s smradno zaporo, lovilcem nesnag oz. vedrom za grobe nečistoče, protidrsno pohodno mrežo, npr. Aco, inox satinirane izvedbe.</t>
  </si>
  <si>
    <t>velikosti 300x300 mm, z vertikalnim ali s horizontalnim iztokom fi 110mm, s smradno zaporo, lovilcem nesnag oz. vedrom za grobe nečistoče, protidrsno pohodno mrežo, npr. Aco, inox satinirane izvedbe.</t>
  </si>
  <si>
    <t>velikosti 200x200 mm, s horizontalnim iztokom fi 75mm, s smradno zaporo, lovilcem nesnag oz. vedrom za grobe nečistoče, protidrsno pohodno mrežo, nepr. Aco, inox satinirale izvedbe.</t>
  </si>
  <si>
    <t>velikosti 200x200 mm, s stranskim iztokom fi 75mm, s smradno zaporo, lovilcem nesnag oz. vedrom za grobe nečistoče, protidrsno pohodno mrežo, npr. Aco, inox satinirane izvedbe.</t>
  </si>
  <si>
    <t>Ponovna montaža predhodno demontiranih panelnih radiatorjev vključno ventili, termostatske glave in konzole</t>
  </si>
  <si>
    <t xml:space="preserve">Opomba: prikazano samo zaradi prikaza poteka tehnološkega procesa. </t>
  </si>
  <si>
    <r>
      <t xml:space="preserve">Opomba: prikazano samo zaradi prikaza poteka tehnološkega procesa. </t>
    </r>
    <r>
      <rPr>
        <b/>
        <sz val="11"/>
        <rFont val="Calibri"/>
        <family val="2"/>
        <charset val="238"/>
      </rPr>
      <t xml:space="preserve">Ponudniku tehnološke opreme ni potrebno vpisati cene. </t>
    </r>
  </si>
  <si>
    <r>
      <t>Opomba: prikazano samo zaradi prikaza poteka tehnološkega procesa.</t>
    </r>
    <r>
      <rPr>
        <b/>
        <sz val="11"/>
        <rFont val="Calibri"/>
        <family val="2"/>
        <charset val="238"/>
      </rPr>
      <t xml:space="preserve"> Ponudniku tehnološke opreme ni potrebno vpisati cene. </t>
    </r>
  </si>
  <si>
    <r>
      <t xml:space="preserve">Opomba: prikazano samo zaradi prikaza poteka tehnološkega procesa. </t>
    </r>
    <r>
      <rPr>
        <b/>
        <sz val="11"/>
        <rFont val="Calibri"/>
        <family val="2"/>
        <charset val="238"/>
      </rPr>
      <t>Ponudniku tehnološke opreme ni potrebno vpisati cene.</t>
    </r>
    <r>
      <rPr>
        <sz val="11"/>
        <rFont val="Calibri"/>
        <family val="2"/>
        <charset val="238"/>
      </rPr>
      <t xml:space="preserve"> </t>
    </r>
  </si>
  <si>
    <r>
      <t xml:space="preserve">Izvajalec  mora upoštevati zahteve za talne rešetke podane v tehničnem poročilu. </t>
    </r>
    <r>
      <rPr>
        <b/>
        <sz val="11"/>
        <rFont val="Calibri"/>
        <family val="2"/>
        <charset val="238"/>
      </rPr>
      <t xml:space="preserve">Ponudniku tehnološke opreme ni potrebno vpisati cene. </t>
    </r>
  </si>
  <si>
    <t>Popis obstoječe opreme</t>
  </si>
  <si>
    <t>Dobava in montaža talnega požiralnika oz. rešetke velikosti 300x300 mm, z vertikalnim ali s horizontalnim iztokom fi 110mm, s smradno zaporo, lovilcem nesnag oz. vedrom za grobe nečistoče, protidrsno pohodno mrežo, npr. Aco, inox satinirane izvedbe.</t>
  </si>
  <si>
    <t>Dobava in montaža talnega požiralnika velikosti 200x200 mm, s horizontalnim iztokom fi 75mm, s smradno zaporo, lovilcem nesnag oz. vedrom za grobe nečistoče, protidrsno pohodno mrežo, npr. Aco, inox satinirane izvedbe.</t>
  </si>
  <si>
    <t>Dobava in montaža talnega požiralnika oz. rešetke velikosti 600x400 mm, s horizontalnim iztokom fi 110mm, s smradno zaporo, lovilcem nesnag oz. vedrom za grobe nečistoče, protidrsno pohodno mrežo, npr. Aco, inox satinirane izvedbe.</t>
  </si>
  <si>
    <t>Dobava in montaža talnega požiralnika oz. rešetke velikosti 2400x400 mm, z min. 3x horizontalnim iztokom fi 75mm, s smradno zaporo, lovilcem nesnag oz. vedrom za grobe nečistoče, protidrsno pohodno mrežo max dolžine 80cm, npr. Aco, inox satinirane izvedbe.</t>
  </si>
  <si>
    <t>Ponudniku ni potrebno vpisati cene. Ureja naročnik.</t>
  </si>
  <si>
    <r>
      <rPr>
        <b/>
        <sz val="11"/>
        <rFont val="Calibri"/>
        <family val="2"/>
        <charset val="238"/>
      </rPr>
      <t>Opomba: obstoječa oprema ; upošteva se samo dela opisana spodaj</t>
    </r>
    <r>
      <rPr>
        <sz val="11"/>
        <rFont val="Calibri"/>
        <family val="2"/>
        <charset val="238"/>
      </rPr>
      <t xml:space="preserve"> </t>
    </r>
  </si>
  <si>
    <t>cena se ne vpisuje</t>
  </si>
  <si>
    <t>A:</t>
  </si>
  <si>
    <t>Material:</t>
  </si>
  <si>
    <t>vsi elementi, ki so v spodnjem opisu morajo biti primerni za uporabo v profesionalnih kuhinjah ter iz kvalitetnih materialov primerne  kvalitete za živilsko in prehrambne namene;</t>
  </si>
  <si>
    <t>- material mora ustrezati zakonu o zdravstveni ustreznosti živil in izdelkov in snovi, ki prihajajo v stik z živili UL RS št. 52 z dne 13.6.2000</t>
  </si>
  <si>
    <t>ter dopolnitvami tega zakona in ostalimi pravilniki, priporočili oz. kot npr.: tip AISI 304
Scotch Brite oz. 1.4301  ali enakovredno in boljše;</t>
  </si>
  <si>
    <t>- dobavitelj opreme mora predložiti ustrezna dokazila o sestavi ter izvoru materiala;</t>
  </si>
  <si>
    <t>- material mora omogočati vsakodnevno redno čiščenje s tekočo vodo in primerni čistili in občasno dezinfekcijo;</t>
  </si>
  <si>
    <t>- na mestih mehanske obdelave (varjenje, brušenje) mora biti uporabljen material z enakimi lastnostmi kot osnovni materiali;</t>
  </si>
  <si>
    <t>- dobavitelj opreme mora predati tudi ustrezna navodila in seznam primerni čistilnih sredstev;</t>
  </si>
  <si>
    <t>B:</t>
  </si>
  <si>
    <t>Opombe za ponudnike opreme in izbranega dobavitelja opreme:</t>
  </si>
  <si>
    <t>Navodila za pripravo ponudbe in obveznosti ponudnika in  dobavitelja tehnološke opreme:</t>
  </si>
  <si>
    <t>Upoštevati je potrebno zahteve iz splošnega dela razpisne dokumentacije.</t>
  </si>
  <si>
    <t>Načrt tehnološke opreme je pripravljen za fazo PZI in je  primeren za zbiranje ponudb.</t>
  </si>
  <si>
    <t>Vsa oprema, ki jo ponudniki  ponudi  v ponudbi mora biti nova, zapakirana v originalni embalaži, razen če je predpisano drugače, ter skladno s splošni zahtevami razpisne dokumentacije.</t>
  </si>
  <si>
    <t>Inox nevtralni, ogrevani in hlajeni elementi:</t>
  </si>
  <si>
    <t>Vse elemente izdelane iz inox-a je potrebno ozemljiti, kar izvede izvajalec električnih del. Prav tako je dolžan izvesti končne meritve upornosti.</t>
  </si>
  <si>
    <t>Pri vseh sanitarnih umivalnikih za roke je potrebno namestiti sanitarni pribor za umivanje rok: tekoče milo, papirnate brisače in koš za smeti.</t>
  </si>
  <si>
    <t>Zaradi vnosa so lahko elementi večji od npr. tovornega dvigala ali širši od vhodnih vrata izdelani iz več segmentov. Te elemente je potrebno pri montaži sestaviti z vijačenjem, vmesnim tesnjenjem ali varjenjem. Točna izvedba je definirana v popisu..</t>
  </si>
  <si>
    <t>Pri delovni pultih priporočamo varjenje delovne površine, ter primerno finalno mehansko obdelavo, ki mesto varjenja približa končni obdelavi ostale delovne površine. Minimalna debelina pločevine uporabljena za delovne površine je 1,25 mm</t>
  </si>
  <si>
    <t>Minimalna debelina nerjaveče pločevine, ki jo je dovoljeno uporabiti pri inox delovnih pultih, omaricah, policah oz. pri ostali opremi  … je 1,0 mm.</t>
  </si>
  <si>
    <t>Pri vseh elementih izdelanih po meri  mora na vidnem mestu pritrjena nalepka z imenom proizvajalca; serijsko številko; oznako pozicije iz popisa tehnološke opreme; nalepka mora biti primerne kvalitete ter mora omogočati opisani način čiščenja; na vseh elementih, kjer je to potrebno mora biti nameščena nalepka s standardno oznako CE</t>
  </si>
  <si>
    <t>Sifoni, talne rešetke in nape</t>
  </si>
  <si>
    <t>Vgradnjo in montažo sifonov, talnih rešetk, zaključnih ventilov in enoročnih mešalnih pip montiranih iz stene izvrši izvajalec strojnih inštalacij.</t>
  </si>
  <si>
    <t>Nape, prezračevalne rešetke  dobavi, montira in priključi izvajalec strojnih inštalacij.</t>
  </si>
  <si>
    <t xml:space="preserve">V območju kuhinje je dovoljena vgradnja samo talnih rešetk izdelanih v kompletu iz nerjavne pločevine velikost kot je definirano v načrtu in popisu tehnološke opreme. Talne rešetke morajo biti izdelana s proti smradno zaporo, inox košar za lovljenje in lažje čiščenje bazena talne rešetke. </t>
  </si>
  <si>
    <t>Električni priključki:</t>
  </si>
  <si>
    <t>Vse priključke za tehnološko opremo je potrebno ustrezno zaključiti z vtičnico, priključno dozo ali stikalom. Vsa dela do zaključnih elementov izvede izvajalec elektro inštalacij.</t>
  </si>
  <si>
    <t>Interier:</t>
  </si>
  <si>
    <t>Vse elemente, ki so vezani na izdelavo delov interierja je potrebno pred izdelavo  uskladiti z načrtom arhitekture in notranje opreme (načrt PZI) in vodjem projekta.</t>
  </si>
  <si>
    <t>Razno:</t>
  </si>
  <si>
    <t>V popisu tehnološke opreme ni upoštevano: oprema sanitarij in garderob, pisarne, čistilno orodje, računalniška oprema- blagajna; sistem ozvočenja…</t>
  </si>
  <si>
    <t>Navodila za pripravo ponudbe in obveznosti ponudnika in pogodbenega dobavitelja tehnološke opreme:</t>
  </si>
  <si>
    <t>Ponudnik mora v svoji ponudbi vključiti opremo, ki je nova in neuporabljena, zapakirana v originalni embalaži oz. ustrezno zaščitena med transportom.</t>
  </si>
  <si>
    <t>Skupno ponudbena cena mora zajemati vse stroške morebitnih rednih servisov dobavljene opreme in drugih posegov na dobavljeni opremi (stroški dela, prevoza, materiala in morebitni drugi stroški), ki jih je potrebno izvajati, da se zagotovi brezhibno tehnično delovanje dobavljene opreme ali jih zahteva proizvajalec te opreme.</t>
  </si>
  <si>
    <t>Izbrani dobavitelj tehnološke opreme kuhinje je dolžan pregledati načrt tehnološke opreme in podati morebitne pisne pripombe skladno z razpisnimi pogoji in pogodbo.</t>
  </si>
  <si>
    <t>V ponudbi mora biti zajeto min spodaj naštete zahteve in zahteve podane      v splošnega dela razpisne dokumentacije:</t>
  </si>
  <si>
    <t>- dostava in montaža;</t>
  </si>
  <si>
    <t>- izdelava kompletne dokumentacije s projektom PID in navodili v slovenskem jeziku originalnimi  izjavami CE in ustrezno opremljenimi prevodi ter originalnimi navodili;</t>
  </si>
  <si>
    <t>- prav tako mora biti upoštevamo šolanje tehničnega osebja in osebja, ki bodo opremo uporabljale;</t>
  </si>
  <si>
    <t>- za stroje mora veljati min. garancijska doba veljavna s splošnimi garancijskimi pogoji oz. s pogoji definiranimi v razpisnih pogojih.</t>
  </si>
  <si>
    <t>- za garancijsko dobo mora dobavitelj brezplačno opraviti dela in dobaviti rezervne dele;</t>
  </si>
  <si>
    <t>- za vso opremo za katero ni naveden primer proizvajalca oz. tip ali enakovredno se izdeluje po meri in mora ustrezati v vseh navedenih tehničnih lastnostih;</t>
  </si>
  <si>
    <t>- v ponudbi je potrebno upoštevati: priključitev; testiranje in grobo očiščenje opreme brez odstranitve zaščitne folije na delovnih površinah (vse ostalo odstrani  dobavitelj opreme).</t>
  </si>
  <si>
    <t>- vso opremo mora dobavitelj opreme ustrezno ozemljiti. Meritve izvede izvajalec elektro del.</t>
  </si>
  <si>
    <t>- po končani montaži se izvede skupen pregled opreme in testiranje opreme. Po končanem testiranju in pregledu je potrebno izdelati zapisnik pregleda, ki ga potrdi dobavitelj opreme, nadzorni projektant in uporabnik oz. investitor.</t>
  </si>
  <si>
    <t>Dobavitelj tehnološke opreme kuhinje je dolžan pregledati načrt tehnološke opreme in podati morebitne pisne pripombe skladno z razpisnimi pogoji in pogodbo.</t>
  </si>
  <si>
    <t>Popravek načrta tehnološke opreme mora biti izveden v obliki skladno z zakonom in potrjen s strani pooblaščenega projekta tehnološke opreme IZS.</t>
  </si>
  <si>
    <t>Projekt PZI je dolžan predložiti investitorju ter projektantom elektro in strojnih inštalacij in arhitektu.</t>
  </si>
  <si>
    <t>Vse opisane dimenzije, vrednosti pri dolžinah, močeh, temperaturah (in vseh ostalih podanih vrednostih) ponujene opreme morajo ustrezati območjem, ki so predpisani v popisu oz. v primeru, da ni predpisano območje lahko odstopajo za vrednosti, ki so napisane v nadaljevanju:</t>
  </si>
  <si>
    <t>- dimenzije aparatov= 15%</t>
  </si>
  <si>
    <t xml:space="preserve">- moči črpalk in motorjev= 15% navzdol (ob doseganju ostalih zahtev), 5% navzgor </t>
  </si>
  <si>
    <t>- vrednost pretokov= 5% navzdol, 15% navzgor</t>
  </si>
  <si>
    <t>-debelina pločevine= 5% navzdol, 15% navzgor</t>
  </si>
  <si>
    <t>- poraba= 15% navzdol (ob doseganju ostalih zahtev), 5%navzgor</t>
  </si>
  <si>
    <t>- ostale vrednosti= 5%</t>
  </si>
  <si>
    <t>Pri vseh navedbah dimenzij in vrednosti z opombo ca. so dovoljenja odstopanja max. 5%.</t>
  </si>
  <si>
    <t xml:space="preserve">Specifikacija </t>
  </si>
  <si>
    <t>1.6.1.</t>
  </si>
  <si>
    <t>Inox modularni regalni sistem</t>
  </si>
  <si>
    <t>- pri izdelavi inox regalov  je potrebno upoštevati opombe za material opombe A;</t>
  </si>
  <si>
    <t>- izdelano skladno s standardom DIN 18868-2</t>
  </si>
  <si>
    <t xml:space="preserve">- primerno za uporabo v delovnem okolju temperature od -40 do +60°C; </t>
  </si>
  <si>
    <t>- shranjevanje suhih živil; pakiranih izdelkov; zabojev;</t>
  </si>
  <si>
    <t>Splošne zahteve:</t>
  </si>
  <si>
    <t>- vse police na posameznih regalih morajo biti prestavljive brez uporabe orodja in jih lahko izvede sam uporabnik oz. osebje kuhinje med vsakodnevnim delom;</t>
  </si>
  <si>
    <t xml:space="preserve">- možnost postavljanja regalov ravni liniji in tudi kotni 90°izvedbi; </t>
  </si>
  <si>
    <t>- minimalna nosilnost posamezne police mora biti 150 kg/meter posamezne police in min. 500 kg/tm regala;</t>
  </si>
  <si>
    <t>- v primeru, da so regali postavljeni eden zraven drugega se lahko na stikih  uporabljajo enojni stojni elementi za zagotavljanja večje stabilnosti;</t>
  </si>
  <si>
    <t>- nosilni stojni elementi naj bodo izdelani iz inox profilov min. 25x25x2 mm ter naj bodo zvarjeni v obliki črke O;</t>
  </si>
  <si>
    <t>- nosilni stojni elementi morajo biti izdelani brez odprtin oz. luknje;</t>
  </si>
  <si>
    <t>- zgoraj morajo biti zaprti s plastičnim pokrovom ali zavarjenim inox pokrovčkom;</t>
  </si>
  <si>
    <t xml:space="preserve">- na cevi zavarjeni nosilci oz. čepi  premera min 7 mm za montažo polic brez uporabe orodja;  cevi zavarjeni na vsakih 150 mm; </t>
  </si>
  <si>
    <t>- spodaj morajo biti opremljeni s plastično nastavljivo nogico mini višine 25 mm; višina se lahko nastavlja brez uporabe orodja;</t>
  </si>
  <si>
    <t>- na hrbtni strani mora biti na vsakem stojnem elementu predvidena matica za pritrjevanje križne povezave za povečanje stabilnosti;</t>
  </si>
  <si>
    <t>- križna povezava naj bo izdelana iz inox profila min. 30x3 mm;</t>
  </si>
  <si>
    <t>- v primeru postavitve skupaj 2 ali 3  stojnih elementov je potrebno montirati eno križno povezavo;</t>
  </si>
  <si>
    <t>- v primeru postavitve skupaj 4 ali 5  stojnih elementov je potrebno montirati dve križni povezavi;</t>
  </si>
  <si>
    <t>- osnovne dimenzije stojnega elementa 500x25x2000 mm</t>
  </si>
  <si>
    <t>Polica:</t>
  </si>
  <si>
    <t>- police naj bodo izdelane iz nerjaveče pločevine debeline min. 1 mm s primernimi U ojačitvami, za zagotavljanja nosilnosti;</t>
  </si>
  <si>
    <t>- nosilci za polico in montažo na stojne elemente morajo biti zavarjeni na polico;</t>
  </si>
  <si>
    <t>- police morajo biti obvezno izdelane s prekritimi robovi, ki preprečujejo poškodbe pri delu;</t>
  </si>
  <si>
    <t>- če ni opisano drugače pri posamezni poziciji je potrebno pri vsakem segmentu - regalu upoštevati 5x polno polico ustrezne dimenzije glede na celotno dolžino;</t>
  </si>
  <si>
    <t>- v kompletu Z profili za montažo regala na steno; zaradi višine regala je potrebno regal fiksirati v steno; velja za regale višje od 2000 mm;</t>
  </si>
  <si>
    <t xml:space="preserve">- število police: glej popis opreme </t>
  </si>
  <si>
    <t>- število segmentov:  glej popis opreme</t>
  </si>
  <si>
    <t xml:space="preserve">- dimenzije: glej popis opreme </t>
  </si>
  <si>
    <t xml:space="preserve">- vse ostale zahteve so podane v popisu </t>
  </si>
  <si>
    <t xml:space="preserve">- kot npr.: Hupfer model Norm 5 ali enakovredno </t>
  </si>
  <si>
    <t>1.9.1</t>
  </si>
  <si>
    <t xml:space="preserve">Inox sanitarni umivalnik za roke z vgrajeno enoročno izpustno baterijo in vgrajenim predalom za smeti </t>
  </si>
  <si>
    <t>- pri izdelavi inox sanitarnega umivalnika  je potrebno upoštevati opombe A;</t>
  </si>
  <si>
    <t xml:space="preserve">Splošen opis: </t>
  </si>
  <si>
    <t>- celotna konstrukcija izdelana iz inox pločevine in inox profilov;</t>
  </si>
  <si>
    <t xml:space="preserve">- proženje vode preko kolenskega stikala oz. ventila z avtomatskim zapiranje z možnostjo nastavljanja časa odpiranja; </t>
  </si>
  <si>
    <t>- na delovni površini vgrajeno sanitarni umivalnik kvadratne oblike velikosti ca 400x300 mm izdelana po tehnologiji globokega vleka;</t>
  </si>
  <si>
    <t>- sanitarni umivalnik izdelan brez varnostnega preliva zaradi preprečevanja nabiranja bakterij;</t>
  </si>
  <si>
    <t xml:space="preserve">- delovna površina izdelana z zavihkom min. 400  mm; izvedeno tesnjenje med sanitarnim umivalnikom in stensko keramiko, ki preprečuje zatekanje vode med element in steno; keramika se izvede po montaži sanitarnega umivalnika; </t>
  </si>
  <si>
    <t xml:space="preserve">- prostor za montažo dozatoprja za tekoče milo in parpinatih brisač; </t>
  </si>
  <si>
    <t>- fuga med steno in umivalnikom je potrebno tesniti s primerno trajno elastičnim kitom na poliuretanski osnovi kot npr. SIKAFLEX 221  ali enakovredno;</t>
  </si>
  <si>
    <t xml:space="preserve">- vijačeno v steno s 4x vijaki s primerni vložki kot npr.: Hilti ali enakovredno; tip vijakov in vložkov je definiran glede na tip stene; dolžine vijakom min 80 mm; </t>
  </si>
  <si>
    <t>- regulacija preko vgrajenega mešalnega ventila;</t>
  </si>
  <si>
    <t xml:space="preserve">- v kompletu plastični sifon in povezovalne cevi DN 15 za povezavo do krogelnih ventilov; dobavi in montažo izvede dobavitelj umivalnikov; potrebno izvesti priklop na ozemljitveni vodnik; </t>
  </si>
  <si>
    <t xml:space="preserve">- na spodnjem delu umivalnika pripravljen vijak M5 z matico in podložko za pritrditev ozemljitvenega vodnika; </t>
  </si>
  <si>
    <t>- zgornji rob montirana na višini 900 mm</t>
  </si>
  <si>
    <t>- pod umivalnikom izdelan izvlečni predal za odpadke; masko predala mora biti izdelana za odpritno velikost ca 350x150 mm, tako da je omogočeno zbiranje smeti brez odpiranje koša za smeti;</t>
  </si>
  <si>
    <t>ca. 500x500x750 mm</t>
  </si>
  <si>
    <t>TEHNOLOŠKA OPREMA</t>
  </si>
  <si>
    <t>OPREMA</t>
  </si>
  <si>
    <t>TEHNOLOŠKA OPREMA SKUPAJ:</t>
  </si>
  <si>
    <t>G.</t>
  </si>
  <si>
    <t xml:space="preserve">Objekt: PRIZIDEK VRTCA AGATA Z ZUNANJO UREDITVIJO </t>
  </si>
  <si>
    <t>Izdelava kompletnega preizkusa zrakotesnosti novograjene dvorane, pri čemer mora izmerjena vrednost pri ugotavljanju tesnosti obodnih konstrukcij po standardu SIST EN ISO 9972:2015 znašati: n50 ≤ 0,6 h-1. Prezkus mora izvesti certificirana inštituacija, zaradi pridobivanja ustreznega potrdila. Vključno s pripravo objekta na izvedbo meritev, in vsem povezanimi deli ter materiali, ter predhodnimi pripravljalnimi preizkusi.</t>
  </si>
  <si>
    <r>
      <t xml:space="preserve">Dobava in polaganje stenske kislinsko odporne keramike dimenzij 20 x 20 cm, ali 20 x 40cm, na visokofleksibilno  cementno lepilo, vključno s fugiranjem z dvokomponentna, kislinoodporno, epoksidno fugirno maso, kot npr. epoxy fugirno maso  Mapei - Kerapoxy CQ ali tehnično enakovredno) in predhodno pripravo podlage s premazom za boljši oprijem (keramika kot npr. Buchtal serije Plural, barva po izboru projektanta ali tehnično enakovredno, cenovni razred keramike VPC do 12 €/m2 brez DDV-ja). </t>
    </r>
    <r>
      <rPr>
        <b/>
        <sz val="10"/>
        <rFont val="Arial"/>
        <family val="2"/>
        <charset val="238"/>
      </rPr>
      <t>Stene v kuhinji.</t>
    </r>
  </si>
  <si>
    <r>
      <t xml:space="preserve">Dobava in polaganje talne kislinsko odporne keramike dimenzij 20 x 20 x 0,9 cm, drsnega razreda R11-R12 na visokofleksibilno  cementno lepilo, vključno s fugiranjem z dvokomponentna, kislinoodporno, epoksidno fugirno maso, kot npr. epoxy fugirno maso  Mapei - Kerapoxy CQ ali tehnično enakovredno) in predhodno pripravo podlage s premazom za boljši oprijem (keramika kot npr. Buchtal serije Basis 3, obdelava perstic, ali tehnično enakovredno, cenovni razred keramike VPC do 18 €/m2 brez DDV-ja).
</t>
    </r>
    <r>
      <rPr>
        <b/>
        <sz val="10"/>
        <rFont val="Arial"/>
        <family val="2"/>
        <charset val="238"/>
      </rPr>
      <t>Tla kuhinje</t>
    </r>
  </si>
  <si>
    <r>
      <t xml:space="preserve">Dobava in polaganje talne kislinsko odporne keramične zaokrožnice dimenzij 102 x 197 x 9 mm, drsnega razreda R10A, na visokofleksibilno  cementno lepilo, vključno s fugiranjem z dvokomponentna, kislinoodporno, epoksidno fugirno maso, kot npr. epoxy fugirno maso  Mapei - Kerapoxy CQ ali tehnično enakovredno) in predhodno pripravo podlage s premazom za boljši oprijem, vključno z rezanjem vigalov pod kotom 45 st, (keramika kot npr. Buchtal serije Basis 3, Kehlsockel, ali tehnično enakovredno, cenovni razred zaokrožnice VPC 12 eur/m1).
</t>
    </r>
    <r>
      <rPr>
        <b/>
        <sz val="10"/>
        <rFont val="Arial"/>
        <family val="2"/>
        <charset val="238"/>
      </rPr>
      <t>Zaokrožnica med steno in tlakom v kuhinji</t>
    </r>
  </si>
  <si>
    <r>
      <t>Dobava, izdelava in montaža lesene strešne konstrukcije iz smrekovega lesa C24 kvalitete s porabo lesa do 0,07 m</t>
    </r>
    <r>
      <rPr>
        <vertAlign val="superscript"/>
        <sz val="10"/>
        <rFont val="Arial"/>
        <family val="2"/>
        <charset val="238"/>
      </rPr>
      <t>3</t>
    </r>
    <r>
      <rPr>
        <sz val="10"/>
        <rFont val="Arial"/>
        <family val="2"/>
        <charset val="238"/>
      </rPr>
      <t>/m</t>
    </r>
    <r>
      <rPr>
        <vertAlign val="superscript"/>
        <sz val="10"/>
        <rFont val="Arial"/>
        <family val="2"/>
        <charset val="238"/>
      </rPr>
      <t>2</t>
    </r>
    <r>
      <rPr>
        <sz val="10"/>
        <rFont val="Arial"/>
        <family val="2"/>
        <charset val="238"/>
      </rPr>
      <t>, v sestavi špirovci, lege, greben in stebri, vključno z vsem potrebnim sidrnim in veznim materialom. Lesena konstrukcija je zaščitena z osnovnim premazom  proti insektom in plesni. Obračun po tlorisni površini strešne konstrukcije.</t>
    </r>
  </si>
  <si>
    <r>
      <t xml:space="preserve">Dobava in vgradnja enokrilnih zunanjih vrat z nadsvetlobo dim. 110/210+75 cm, narejenih iz Alu profila npr. AluK 771 W/D, krilo polno s TI polnilom debeline 65mm, z zunanjo prekrivno Alu ploščo deb. 3mm (z rezkanim vzorcem po robu vrat), in nadsvetlobo s trislojno zasteklitvijo 6 /18 /4/18/4, Ug=0,5W/m2K, Uw=1,0 W/m2K , nadsvetloba je fiksna, vratno krilo in podboj prašno barvana v RAL. Vratno krilo ima vgrajeno tračno samozapiralo, 4x nasadila s tri osno regulacijo, cilindrično ključavnico, kljuko po izboru projektanta, odbojnim gumbom, spodnjim pragom, vključno z vsemi transporti, pritrdilnim in zaključki na notranji strani vrat. Zahteve po splošnih opisih za zunanja alu vrata, RAL montaža. 
</t>
    </r>
    <r>
      <rPr>
        <b/>
        <sz val="10"/>
        <rFont val="Arial"/>
        <family val="2"/>
        <charset val="238"/>
      </rPr>
      <t>Kuhinjski del, Oznaka V5K.</t>
    </r>
  </si>
  <si>
    <r>
      <t xml:space="preserve">Dobava in vgradnja enokrilnih zunanjih vrat dim. 110 /210 cm, narejenih iz Alu profila npr. AluK 771 W/D, krilo polno s TI polnilom debeline 65mm, z zunanjo prekrivno Alu ploščo deb. 3mm (z rezkanim vzorcem po robu vrat),  Uw=1,0 W/m2K , vratno krilo in podboj prašno barvana v RAL. Vratno krilo ima vgrajeno tračno samozapiralo, 4x nasadila s tri osno regulacijo, cilindrično ključavnico, kljuko po izboru projektanta, odbojnim gumbom, spodnjim pragom, vključno z vsemi transporti, pritrdilnim in zaključki na notranji strani vrat. Zahteve po splošnih opisih za zunanja alu vrata, RAL montaža. 
</t>
    </r>
    <r>
      <rPr>
        <b/>
        <sz val="10"/>
        <rFont val="Arial"/>
        <family val="2"/>
        <charset val="238"/>
      </rPr>
      <t>Kuhinjski del, Oznaka V4K.</t>
    </r>
  </si>
  <si>
    <t>MIZARSKA DELA</t>
  </si>
  <si>
    <t>Dobava pisarniškega stola na kolesih (npr. Stolles, stol Joy):
- kakovostno oblazinjenje
- nastavljiv sedež po višini
- nastavljiv ledveni del
- nastavljivi nasloni za roke
- gumijasta kolesa
Opomba: Tip stola mora potrditi naročnik oz. predstavnik šole!</t>
  </si>
  <si>
    <t>PRIZIDEK VRTCA</t>
  </si>
  <si>
    <t>Stroški zaradi povečave odjemnih mest niso zajeti v popisu. Povečava je predmet načrta NN priključka, če bo ta zahtevan s strani elektrodistribucije.</t>
  </si>
  <si>
    <t>Odjemno mesto za kuhinjo (1x3x250A) - obvezna povečava obstoječega odjemnega mesta!</t>
  </si>
  <si>
    <t>Dobava in vgradnja električnega razdelilnika R.KUH</t>
  </si>
  <si>
    <t>Prostostoječa dvokrilna omara, IP54, V=2000, Š=1200, G=400mm; jeklena pločevina, RAL7035, z montažno ploščo, 4-točkovno zapiranje z vrtljivim ročajem</t>
  </si>
  <si>
    <t>Glavno stikalo - odklopnik Eaton NZMN3-AE400, vključno z ročico in podaljškom za ročice s stikalom (globina omare 400mm), tunelskimi sponkami za priklop 4 kablov do preseka 240mm2 Ir=200 … 400A, 50kA</t>
  </si>
  <si>
    <t>Napetostni sprožilnik (tuljavica) za NZMN3 - izklop v sili</t>
  </si>
  <si>
    <t>N bakrena zbiralka 30x5mm2 (60cm), montažni pribor</t>
  </si>
  <si>
    <t>PE bakrena zbiralka 30x5mm2 (60cm), montažni pribor</t>
  </si>
  <si>
    <t>prenapetostni odvodnik razreda rI+II PROTEC B2S TN-C</t>
  </si>
  <si>
    <t>Odklopnik Eaton NZMN1-M63, vključno z ročico in podaljškom za ročice s stikalom (globina omare 400mm), tunelskimi sponkami, Ir=50,4 .. 63A, 50kA</t>
  </si>
  <si>
    <t>Odklopnik Eaton NZMN1-M32, vključno z ročico in podaljškom za ročice s stikalom (globina omare 400mm), tunelskimi sponkami, Ir=25,6 .. 32A, 50kA</t>
  </si>
  <si>
    <t>Odklopnik Eaton NZMN1-M25, vključno z ročico in podaljškom za ročice s stikalom (globina omare 400mm), tunelskimi sponkami,Ir=20 .. 25A, 50kA</t>
  </si>
  <si>
    <t>Stikalo, izklopno, 1-polno, 10A, 0-1</t>
  </si>
  <si>
    <t>motorsko zaščitno stikalo PKZM 0-2,5A</t>
  </si>
  <si>
    <t>varovalčni ločilnik vel. 00 (160A) za montažo na zbiralčni sistem 60mm</t>
  </si>
  <si>
    <t>talilni bložek vel. 00 - 63A</t>
  </si>
  <si>
    <t>zaščitno stikalo RCD 63A/30mA; 4p - tip A!
npr. kot Schrack AR054130</t>
  </si>
  <si>
    <t>instalacijski odklopniki C 20A/ 3p</t>
  </si>
  <si>
    <r>
      <t xml:space="preserve">izjava o preizkusu (merilni list), skladnost s SIST EN 61439-1; 2012, 61439-2; 2012 </t>
    </r>
    <r>
      <rPr>
        <b/>
        <sz val="8"/>
        <rFont val="Verdana"/>
        <family val="2"/>
        <charset val="238"/>
      </rPr>
      <t>!!!</t>
    </r>
  </si>
  <si>
    <t>Skupaj - razdelilnik R.KUH</t>
  </si>
  <si>
    <t>Lučni izpust za LED svetilko pod visečo omaro</t>
  </si>
  <si>
    <t xml:space="preserve">Dobava in vgradnja svetilke varnostne razsveljave 10 let garancije na svetilko, vključno z baterijo; priklop na centralo Logica! </t>
  </si>
  <si>
    <t>Z4 UP LED MULTI AT OPT SE 8LT (pripravni spoj)</t>
  </si>
  <si>
    <t>Z6 UP LED EXIT AT OPT 20M SA (trajni spoj)</t>
  </si>
  <si>
    <t>Z8 UPLED 1124W IP65 AT OPT SE8 (pripravni spoj)</t>
  </si>
  <si>
    <t>Piktogram fotolumin. 4975GR DO</t>
  </si>
  <si>
    <t>Programiranje centralne enote Logica in zagon sistema varnostne razsvetljave</t>
  </si>
  <si>
    <t>5.</t>
  </si>
  <si>
    <t>Dobava in vgradnja senzorskega stikala (garancija najmanj 3 leta!)</t>
  </si>
  <si>
    <t>6.</t>
  </si>
  <si>
    <t>Dobava in vgradnja ojačevalnika ("repeater") DALI</t>
  </si>
  <si>
    <t>Tridonic DIM DSG
(največ 2 skupini po 10 svetilk)</t>
  </si>
  <si>
    <t>7.</t>
  </si>
  <si>
    <t xml:space="preserve">Dobava in montaža podometnega stikala, vključno z negorljivo podometno dozo za vgradnjo v steno (16A 250V, 50Hz);  </t>
  </si>
  <si>
    <t>p/o navadno stikalo</t>
  </si>
  <si>
    <t>p/o izmenično stikalo,</t>
  </si>
  <si>
    <t>p/o stikalo 1-0-2,</t>
  </si>
  <si>
    <t>p/o tipka (enojna)</t>
  </si>
  <si>
    <t>p/o tipka (dvojna)</t>
  </si>
  <si>
    <t>8.</t>
  </si>
  <si>
    <t>Dobava in polaganje vodnika, uvlačenje v inštalacijske cevi; v ceni zajeto tudi zaključevanje finožičnih vodnikov s tulkami</t>
  </si>
  <si>
    <t>N2XH-J 3 x 1,5 mm2</t>
  </si>
  <si>
    <t>N2XH-J  4 x 1,5 mm2</t>
  </si>
  <si>
    <t>N2XH-J  5 x 1,5 mm2</t>
  </si>
  <si>
    <t>9.</t>
  </si>
  <si>
    <t>Dobava in polaganje inštalacijske cevi</t>
  </si>
  <si>
    <t>oranžna RBC fi 16mm</t>
  </si>
  <si>
    <t>PN13,5 (negorljiva, brezhalogenska)</t>
  </si>
  <si>
    <t>10.</t>
  </si>
  <si>
    <t>11.</t>
  </si>
  <si>
    <r>
      <t>Dobava in vgradnja razvodne doze IP65 (</t>
    </r>
    <r>
      <rPr>
        <b/>
        <sz val="8"/>
        <rFont val="Verdana"/>
        <family val="2"/>
        <charset val="238"/>
      </rPr>
      <t>brezhalogenska</t>
    </r>
    <r>
      <rPr>
        <sz val="8"/>
        <rFont val="Verdana"/>
        <family val="2"/>
        <charset val="238"/>
      </rPr>
      <t>)</t>
    </r>
  </si>
  <si>
    <t>12.</t>
  </si>
  <si>
    <t>Dobava in montaža triprekatnega kovinskega parap.
kanala ELBA 130/72, opremljenega s pokrovom, pregrado, vključno z drobnim, veznim in montažnim materialom (montaža na pohištvo), (ali najmanj enakovredno)</t>
  </si>
  <si>
    <t>Dobava in montaža vtičnice, komplet z okvirjem, podometno dozo</t>
  </si>
  <si>
    <t>podometna 16A, 250V, 50 Hz (P+N+Pe), šuko, s pokrovom; kot Mennekess 4972; IP 44</t>
  </si>
  <si>
    <t>fiksni priključek 400V, 50Hz 5x6 in 5x16mm2</t>
  </si>
  <si>
    <t>Priklop naprav (tehnologija in strojne inštalacije)</t>
  </si>
  <si>
    <t>Tehnološke porabnike in strojne naprave morajo priključiti monterji naprav!</t>
  </si>
  <si>
    <t>N2XH-J 3 x 2,5 mm2</t>
  </si>
  <si>
    <t>N2XH-J 5 x 2,5 mm2</t>
  </si>
  <si>
    <t>N2XH-J 5 x 4 mm2</t>
  </si>
  <si>
    <t>N2XH-J 5 x 6 mm2</t>
  </si>
  <si>
    <t>N2XH-J 5 x 10 mm2</t>
  </si>
  <si>
    <t>N2XH-J 5 x 16 mm2</t>
  </si>
  <si>
    <t>N2XH-J (3 x 240 + 1x150) mm2 - izemriti traso do merilnega mesta</t>
  </si>
  <si>
    <t>stigmaflex fi110 (rdeča)</t>
  </si>
  <si>
    <t>ni zajeto</t>
  </si>
  <si>
    <t>Tipka (IP 54 ali več) z dvema delovnima kontaktoma, zaščitena s steklom (izklop v sili) - izklop R.KUH v sili</t>
  </si>
  <si>
    <t>Cu zbiralka na kabelski polici</t>
  </si>
  <si>
    <r>
      <t>Rumeno zeleni vodnik H07</t>
    </r>
    <r>
      <rPr>
        <b/>
        <sz val="8"/>
        <rFont val="Verdana"/>
        <family val="2"/>
        <charset val="238"/>
      </rPr>
      <t>Z</t>
    </r>
    <r>
      <rPr>
        <sz val="8"/>
        <rFont val="Verdana"/>
        <family val="2"/>
        <charset val="238"/>
      </rPr>
      <t>K (</t>
    </r>
    <r>
      <rPr>
        <b/>
        <sz val="8"/>
        <rFont val="Verdana"/>
        <family val="2"/>
        <charset val="238"/>
      </rPr>
      <t>brezhalogenski</t>
    </r>
    <r>
      <rPr>
        <sz val="8"/>
        <rFont val="Verdana"/>
        <family val="2"/>
        <charset val="238"/>
      </rPr>
      <t>)</t>
    </r>
  </si>
  <si>
    <t>25mm2</t>
  </si>
  <si>
    <t>Dobava in vgradnja komunikacijske omare</t>
  </si>
  <si>
    <t>Omara, omrežna, zidna, 12HE, 635x600x595 (VxŠxG), IP30</t>
  </si>
  <si>
    <t>1x priključni panel s 24. priključki RJ45 kat. 6</t>
  </si>
  <si>
    <t>1x kpl organizatorji kablov (vetikalni in horizontalni)</t>
  </si>
  <si>
    <t>dodatni okvir 19" za vgradnjo pasivne in aktivne opreme</t>
  </si>
  <si>
    <t>14x povezovalne vrvice 2xRJ45 kat. 6</t>
  </si>
  <si>
    <t>drobni montažni material</t>
  </si>
  <si>
    <t>Dobava in montaža podatkovne vtičnice RJ45, 8.p, kat. 6, vključno z dozo za vgradnjo</t>
  </si>
  <si>
    <t>enojna vtičnica (podometna) kot Mennekes Cepex, IP44</t>
  </si>
  <si>
    <t>dvojna vtičnica za vgradnjo v parapetni kanal</t>
  </si>
  <si>
    <t xml:space="preserve">kabel U/UTP kat. 6 </t>
  </si>
  <si>
    <t>Priključitev na obstoječe strukturirano ožičenje</t>
  </si>
  <si>
    <t>Hišna govorna naprava</t>
  </si>
  <si>
    <t>Dobava in vgradnja HGN z eno zunanjo in eno notranjo enoto BPT Lithos (ali enakovredno)
- ožičenje po shemah proizvajalca opreme</t>
  </si>
  <si>
    <t>Dobava in vgradnja električnega prijemnika (ključavnice)</t>
  </si>
  <si>
    <t>ni zajeto
- GOI dela</t>
  </si>
  <si>
    <t>(samo predinštalacija)</t>
  </si>
  <si>
    <t>Dobava in polaganje brezhalogenskega kabla</t>
  </si>
  <si>
    <t xml:space="preserve">JE-H(ST)H…BD E30 (RDEČ) </t>
  </si>
  <si>
    <t>(zajeto pri strukturiranem ožičenju)</t>
  </si>
  <si>
    <t>Dobava in vgradnja razvodne doze (brezhalogenska)</t>
  </si>
  <si>
    <t>N/O doza Obo Bettermann Firebox E30 / E90, 5x6mm2, 8xM25+ 2xM32 pravokotno 150mm 116mm 67mm PVC OR IP65</t>
  </si>
  <si>
    <t>Prisotnost odgovornega nadzornika za električne inštalcije pri izvedbi električnih meritev (5 ur x 50,00 EUR); vključno s podpisi</t>
  </si>
  <si>
    <t>Dokazilo o zanesljivosti objekta</t>
  </si>
  <si>
    <t xml:space="preserve">vsi certifikati v slovenskem jeziku ali original s prevodom </t>
  </si>
  <si>
    <t>SKUPAJ (električne inštalacije)</t>
  </si>
  <si>
    <t>Nadgradni LED panel TRILUX Siella G5 M73 OTA19 LED3600-840 ETDD, 33W/LED 3000K, IP20/IP40, 595 x 595, DALI
+ ohišje za nadgradno montažo! (ali najmanj enakovredno)</t>
  </si>
  <si>
    <t>S4 LED downlighter - Ambiella G2 C07 WR LED2000 (22W, 3000K, 1900lm)</t>
  </si>
  <si>
    <t xml:space="preserve">Nadgradna svetilka BEGHELLI ECO LED A236ESD(14833), 35W, IP66, 3000K+20107 + HACP folija! (ali najmanj enakovredno)
</t>
  </si>
  <si>
    <t>S9 Stenska LED svetilka s PMMA kapo, opal - 6651 C LED1100-840 ET (11W, 3000K, 1200lm)</t>
  </si>
  <si>
    <t xml:space="preserve">S11 Plafonjera LIMARO WD2 2000 LED (23W, 3000K, 2100lm, IP65) </t>
  </si>
  <si>
    <t>Rekapitulacija stroškov ELEKTRO INŠTALACIJ</t>
  </si>
  <si>
    <t>Skupna Rekapitulacija ELEKTRO INŠTALACIJ</t>
  </si>
  <si>
    <t>VSE SKUPAJ (električne inštalacije)</t>
  </si>
  <si>
    <t>HIŠNA GOVORNA NAPRAVA</t>
  </si>
  <si>
    <t>STROJEN INŠTALACIJE</t>
  </si>
  <si>
    <t>ELEKTRO INŠTALACIJE VSE SKUPAJ:</t>
  </si>
  <si>
    <r>
      <t xml:space="preserve">Dobava in montaža strešnega okna dim. </t>
    </r>
    <r>
      <rPr>
        <b/>
        <sz val="10"/>
        <rFont val="Arial"/>
        <family val="2"/>
        <charset val="238"/>
      </rPr>
      <t>78/140</t>
    </r>
    <r>
      <rPr>
        <sz val="10"/>
        <rFont val="Arial"/>
        <family val="2"/>
        <charset val="238"/>
      </rPr>
      <t>, izdelano iz lepljencev skandinavskega bora, vsi leseni deli termično obdelani in prevlečeni z belim poliuretanom, zastekljeno s troslojnim energijsko varčnim in varnim steklom (zunanje kaljeno steklo in notranje lepljeno steklo, Uw=max 0,9 W/m²K, Ug=0,5 W/m²K). Strešno okno s krilom vpetim v sredini, dvojno tesnjenje s prezračevalno loputo v krilu, z odpiranjem zgoraj (kot VELUX tip GGU). Okno je vgrajeno z obrobo za trapezno pločevinasto kritino, za posamezno  vgradnjo  ter z zunanjim mrežastim senčilom (kot VELUX tip MHL). Vsa okna so vgrajena skupaj z elementi prirejenimi vgradnji okna in sicer: izolacijski okvir, sekundarni priklop in drenažni žlebiček, elementi dobavljivi v setu kot napr. vgradni set VELUX –BDX trapezna pločevinasta kritina! VS1</t>
    </r>
  </si>
  <si>
    <r>
      <t xml:space="preserve">Dobava in montaža strešnega okna na </t>
    </r>
    <r>
      <rPr>
        <b/>
        <sz val="10"/>
        <rFont val="Arial"/>
        <family val="2"/>
        <charset val="238"/>
      </rPr>
      <t>elektro pogon</t>
    </r>
    <r>
      <rPr>
        <sz val="10"/>
        <rFont val="Arial"/>
        <family val="2"/>
        <charset val="238"/>
      </rPr>
      <t xml:space="preserve">, vezava na stikalo ali daljinec (elektro priklop in povezava do sitkala zajeta v elektroinstalacijah), dim. </t>
    </r>
    <r>
      <rPr>
        <b/>
        <sz val="10"/>
        <rFont val="Arial"/>
        <family val="2"/>
        <charset val="238"/>
      </rPr>
      <t>78/140</t>
    </r>
    <r>
      <rPr>
        <sz val="10"/>
        <rFont val="Arial"/>
        <family val="2"/>
        <charset val="238"/>
      </rPr>
      <t>, izdelano iz lepljencev skandinavskega bora, vsi leseni deli termično obdelani in prevlečeni z belim poliuretanom, zastekljeno s troslojnim energijsko varčnim in varnim steklom (zunanje kaljeno steklo in notranje lepljeno steklo, Uw=max 0,9 W/m²K, Ug=0,5 W/m²K). Strešno okno s krilom vpetim v sredini, dvojno tesnjenje s prezračevalno loputo v krilu, z odpiranjem zgoraj (kot VELUX tip GGU). Okno je vgrajeno z obrobo za trapezno pločevinasto kritino, za posamezno  vgradnjo  ter z zunanjim mrežastim senčilom (kot VELUX tip MHL). Vsa okna so vgrajena skupaj z elementi prirejenimi vgradnji okna in sicer: izolacijski okvir, sekundarni priklop in drenažni žlebiček, elementi dobavljivi v setu kot napr. vgradni set VELUX –BDX trapezna pločevinasta kritina! VS2.</t>
    </r>
  </si>
  <si>
    <t>Samo specifikacija kanalov obračun po masi (kg) v postavki št. 145</t>
  </si>
  <si>
    <t>Samo specifikacija kanalov obračun po masi (kg) v postavki št. 75</t>
  </si>
  <si>
    <t>Splošni opis umivalnika: umivalniki so zajeti v postavki 
f3 in p1.</t>
  </si>
  <si>
    <t>To je splošni opis regalnega sistema, kosovnica z dim. je navedena v spodnjem popisu del oz. kosovnici.</t>
  </si>
  <si>
    <t xml:space="preserve">NOTRANJE SANITARNE in TUŠ KABINE: izdelana iz vodoodbojnih in vodoodpornih duromernih  plošč debeline 13 mm, na primer: MAX Interior Kompakt ali tehnično enakovredno,  pri straneh vpetih v zid in spodaj pritrjenih na nosilne inox RF noge okroglega prereza, vrtljive, prilagodljive po višini, premera 18 mm z spodnjim in zgornjim nastavkom in protidrsno spodnjo gumirano oblogo. V steni se eventualno izdelajo izrezi za enokrilna vrata; obračun po m2 vgrajene stene. Med seboj spojene z vijačenimi spoji iz sintranih RF vijakov. Kabina opremljena z dvojnim obešalnikom in ključavnico s pokazateljem zasedenosti. Obdelano v barvi in tonu po izbiri arhitekta. Izdelane in opremljene so po sledečih segmentih (Opomba - natančnejši opis je razviden v PZI načrtu): </t>
  </si>
  <si>
    <t>-sanitarna vrata/krilo: velikosti 70/140 cm, z ročajem ali bunko, obojestransko zaščito pred pripiranjem prstov po celotni višini krila, dva obešalnika na krilu ali na steni</t>
  </si>
  <si>
    <t>- sanitarna vrata/krilo: velikosti 70/200 cm, sanitarna ključavnica z zatičem in pokazateljem zasedenosti, enostransko zaščito pred pripiranjem prstov po celotni višini krila, dva obešalnika na krilu ali na steni</t>
  </si>
  <si>
    <r>
      <t xml:space="preserve">Toplotna izolacija cevi tip. PLAMAFLEX SSL debeline 13mm s povrhnico iz PE folije ali </t>
    </r>
    <r>
      <rPr>
        <sz val="11"/>
        <color rgb="FFFF0000"/>
        <rFont val="Arial"/>
        <family val="2"/>
        <charset val="238"/>
      </rPr>
      <t>kot npr.
Tubolit S (l≤0,04W/mK, negorljivost Euroclass E).</t>
    </r>
  </si>
  <si>
    <t>Nabava, dobava in polaganje zunanje talne obloge iz naravnega rezanega in žganega granita kot npr. G654  Super Dark, položena na zunanje zmrzlinsko odporno lepilo na pripravljeno impregnirano podlago, minimalno odprte fuge, stičene s fugirno vodoodbojno maso v pripadajoči barvi. Obloga se polaga na predhodno pripravljeni armirano betonsko konstrukcijo ali drenažni beton.</t>
  </si>
  <si>
    <t>Nabava, dobava in polaganje zunanje talne obloge iz naravnega rezanega in žganega granita kot. npr. G654 Super Dark, plošče velikosti 60 x 30 x 3 cm položena na zunanje zmrzlinsko odporni drenažni beton in lepilo, vključno z impregnacijo podlage, minimalno odprte fuge, stičene s fugirno vodoodbojno maso v pripadajoči barvi. Obloga se polaga na predhodno pripravljeni armirano betonsko konstrukcijo ali drenažni beton.</t>
  </si>
  <si>
    <t>Nabava, dobava in polaganje nizkostenske obrobe iz naravnega rezanega in žganega granita kot. npr. G654 Super Dark, plošče višine 10 cm, debeline 1cm, položena na zunanje zmrzlinsko odporno lepilo na pripravljeno impregnirano podlago, minimalno odprte fuge, stičene s fugirno vodoodbojno maso v pripadajoči barvi in silikoniranjem stika med tlakom in obrobo.</t>
  </si>
  <si>
    <t>To je splošni opis centralnega termičnega bloka, opisi posameznih elementov so navedeni spodaj.</t>
  </si>
  <si>
    <t>Nabava, dobava in montaža revizijskih jaškov  DN 800 izdelanea iz ojačanega polietilena, kompletno z izkopom, zasipom, izdelavo posteljice iz kamnitega drobljenca, planiranjem, utrjevanjem,  podložnim betonom in delnim obbetoniranjem z betonom C16/20, izdelavo priključkov in odtoka, LTŽ pokrovom fi 600mm, nosilnosti C250 ter vsemi pripadajočimi pomožnimi gradbenimi deli, vodotesno obdelavo in tesnenjem priključkov ter odvodnih cevi in pripravo podlage povoznega venca. Jašek je v notranjosti obdelan gladko in  s primerno muldo.</t>
  </si>
  <si>
    <t>Nabava, dobava in montaža revizijskih jaškov  DN 1000, globine do 5m, izdelanea iz ojačanega polietilena, kompletno z izkopom, zasipom, izdelavo posteljice iz kamnitega drobljenca, planiranjem, utrjevanjem,  podložnim betonom in delnim obbetoniranjem z betonom C16/20, izdelavo priključkov in odtoka, LTŽ pokrovom fi 600mm, nosilnosti C250 ter vsemi pripadajočimi pomožnimi gradbenimi deli, vodotesno obdelavo in tesnenjem priključkov ter odvodnih cevi in pripravo podlage povoznega venca. Jašek je v notranjosti obdelan gladko in  s primerno muldo.</t>
  </si>
  <si>
    <t>Nabava, dobava in montaža umirjevaalnega jaška s sferičnim dnom  DN 1000, globine do 2m, izdelanea iz ojačanega polietilena, kompletno z izkopom, zasipom, izdelavo posteljice iz kamnitega drobljenca, planiranjem, utrjevanjem,  podložnim betonom in delnim obbetoniranjem z betonom C16/20, izdelavo priključkov in odtoka, LTŽ pokrovom fi 600mm, nosilnosti C250 ter vsemi pripadajočimi pomožnimi gradbenimi deli, vodotesno obdelavo in tesnenjem priključkov ter odvodnih cevi in pripravo podlage povoznega venca. Jašek je v notranjosti obdelan gladko in  s primerno muldo.</t>
  </si>
  <si>
    <t>Nabava, dobava in montaža revizijskih jaškov  DN 1000, globine do 2m, izdelanea iz ojačanega polietilena, kompletno z izkopom, zasipom, izdelavo posteljice iz kamnitega drobljenca, planiranjem, utrjevanjem,  podložnim betonom in delnim obbetoniranjem z betonom C16/20, izdelavo priključkov in odtoka, LTŽ pokrovom fi 600mm, nosilnosti C250 ter vsemi pripadajočimi pomožnimi gradbenimi deli, vodotesno obdelavo in tesnenjem priključkov ter odvodnih cevi in pripravo podlage povoznega venca. Jašek je v notranjosti obdelan gladko in  s primerno muldo.</t>
  </si>
  <si>
    <t>Nabava, dobava in izdelava vtočnega jaška s peskolovom DN 400, globine do 1,5m, izdelanih iz ojačanega rebrastega polietilena, kompletno z izkopom, zasipom, izdelavo posteljice iz kamnitega drobljenca, planiranjem, utrjevanjem,  podložnim betonom in delnim obbetoniranjem z betonom C16/20, izdelavo odtoka fi 160mm, LTŽ vtočno mrežo 400/400, nosilnosti D 400 kN, ter vsemi pripadajočimi pomožnimi gradbenimi deli, vodotesno obdelavo in tesnenjem priključkov ter odvodnih cevi in pripravo podlage povoznega venca. Jašek je v notranjosti obdelan gladko in  s primerno muldo.</t>
  </si>
  <si>
    <t>Nabava, dobava in izdelava vtočnega žlebnih jaška s peskolovom DN 300, globine do 1m, izdelanih iz ojačanega rebrastega polietilena, kompletno z izkopom, zasipom, izdelavo posteljice iz kamnitega drobljenca, planiranjem, utrjevanjem,  podložnim betonom in delnim obbetoniranjem z betonom C16/20, izdelavo vtoka fi 125mm in iztoka fi 160mm, LTŽ pokrovom 400/400, nosilnosti B125 kN, ter vsemi pripadajočimi pomožnimi gradbenimi deli, vodotesno obdelavo in tesnenjem priključkov ter odvodnih cevi in pripravo podlage povoznega venca. Jašek je v notranjosti obdelan gladko in  s primerno muldo.</t>
  </si>
  <si>
    <t>Nabava, dobava in montaža revizijskih jaškov  DN 800, izdelanea iz ojačanega polietilena, kompletno z izkopom, zasipom, izdelavo posteljice iz kamnitega drobljenca, planiranjem, utrjevanjem,  podložnim betonom in delnim obbetoniranjem z betonom C16/20, izdelavo priključkov in odtoka, LTŽ pokrovom fi 600mm, nosilnosti D400 ter vsemi pripadajočimi pomožnimi gradbenimi deli, vodotesno obdelavo in tesnenjem priključkov ter odvodnih cevi in pripravo podlage povoznega venca. Jašek je v notranjosti obdelan gladko in  s primerno muldo.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</si>
</sst>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64" formatCode="_-* #,##0.00\ _€_-;\-* #,##0.00\ _€_-;_-* &quot;-&quot;??\ _€_-;_-@_-"/>
    <numFmt numFmtId="165" formatCode="_-* #,##0.00\ &quot;SIT&quot;_-;\-* #,##0.00\ &quot;SIT&quot;_-;_-* &quot;-&quot;??\ &quot;SIT&quot;_-;_-@_-"/>
    <numFmt numFmtId="166" formatCode="_-* #,##0.00\ _S_I_T_-;\-* #,##0.00\ _S_I_T_-;_-* &quot;-&quot;??\ _S_I_T_-;_-@_-"/>
    <numFmt numFmtId="167" formatCode="#,##0.00\ &quot;€&quot;"/>
    <numFmt numFmtId="168" formatCode="0&quot;. &quot;"/>
    <numFmt numFmtId="169" formatCode="0.0%"/>
    <numFmt numFmtId="170" formatCode="_ * #,##0.00_-\ _S_I_T_ ;_ * #,##0.00\-\ _S_I_T_ ;_ * &quot;-&quot;??_-\ _S_I_T_ ;_ @_ "/>
    <numFmt numFmtId="171" formatCode="0.0"/>
    <numFmt numFmtId="172" formatCode="#,##0.00\ [$€-1]"/>
    <numFmt numFmtId="173" formatCode="_(* #,##0_);_(* \(#,##0\);_(* &quot;-&quot;??_);_(@_)"/>
    <numFmt numFmtId="174" formatCode="#,###,###,##0"/>
    <numFmt numFmtId="175" formatCode="_(* #,##0.00_);_(* \(#,##0.00\);_(* &quot;-&quot;??_);_(@_)"/>
    <numFmt numFmtId="176" formatCode="00&quot;.&quot;"/>
    <numFmt numFmtId="177" formatCode="d/\ mmm\ yy"/>
    <numFmt numFmtId="178" formatCode="#,##0.0"/>
    <numFmt numFmtId="179" formatCode="#,##0.00\ [$EUR]"/>
    <numFmt numFmtId="180" formatCode="_-* #,##0.00&quot; EUR&quot;_-;\-* #,##0.00&quot; EUR&quot;_-;_-* \-??&quot; EUR&quot;_-;_-@_-"/>
    <numFmt numFmtId="181" formatCode="#,##0.00\ [$EUR];\-#,##0.00\ [$EUR]"/>
  </numFmts>
  <fonts count="105">
    <font>
      <sz val="11"/>
      <name val="Arial CE"/>
      <charset val="238"/>
    </font>
    <font>
      <sz val="11"/>
      <name val="Arial CE"/>
      <charset val="238"/>
    </font>
    <font>
      <sz val="10"/>
      <name val="Arial"/>
      <family val="2"/>
      <charset val="238"/>
    </font>
    <font>
      <b/>
      <sz val="10"/>
      <name val="Arial"/>
      <family val="2"/>
      <charset val="238"/>
    </font>
    <font>
      <sz val="11"/>
      <name val="Arial CE"/>
      <charset val="238"/>
    </font>
    <font>
      <i/>
      <sz val="10"/>
      <name val="Arial"/>
      <family val="2"/>
      <charset val="238"/>
    </font>
    <font>
      <sz val="11"/>
      <name val="Arial Narrow CE"/>
      <family val="2"/>
      <charset val="238"/>
    </font>
    <font>
      <sz val="10"/>
      <name val="Arial CE"/>
      <family val="2"/>
      <charset val="238"/>
    </font>
    <font>
      <sz val="12"/>
      <name val="Arial"/>
      <family val="2"/>
      <charset val="238"/>
    </font>
    <font>
      <i/>
      <sz val="10"/>
      <name val="Arial CE"/>
      <family val="2"/>
      <charset val="238"/>
    </font>
    <font>
      <vertAlign val="superscript"/>
      <sz val="10"/>
      <name val="Arial"/>
      <family val="2"/>
      <charset val="238"/>
    </font>
    <font>
      <sz val="11"/>
      <color indexed="8"/>
      <name val="Calibri"/>
      <family val="2"/>
      <charset val="238"/>
    </font>
    <font>
      <b/>
      <sz val="12"/>
      <name val="Arial"/>
      <family val="2"/>
      <charset val="238"/>
    </font>
    <font>
      <u/>
      <sz val="10"/>
      <name val="Arial"/>
      <family val="2"/>
      <charset val="238"/>
    </font>
    <font>
      <vertAlign val="subscript"/>
      <sz val="10"/>
      <name val="Arial"/>
      <family val="2"/>
      <charset val="238"/>
    </font>
    <font>
      <b/>
      <sz val="11"/>
      <name val="Arial"/>
      <family val="2"/>
      <charset val="238"/>
    </font>
    <font>
      <sz val="11"/>
      <name val="Arial"/>
      <family val="2"/>
      <charset val="238"/>
    </font>
    <font>
      <b/>
      <i/>
      <sz val="11"/>
      <name val="Arial"/>
      <family val="2"/>
      <charset val="238"/>
    </font>
    <font>
      <sz val="11"/>
      <name val="Symbol"/>
      <family val="1"/>
      <charset val="2"/>
    </font>
    <font>
      <sz val="10"/>
      <name val="New_Century_Schoolbook"/>
    </font>
    <font>
      <sz val="10"/>
      <name val="Arial CE"/>
      <charset val="238"/>
    </font>
    <font>
      <sz val="10"/>
      <color indexed="8"/>
      <name val="Arial"/>
      <family val="2"/>
      <charset val="238"/>
    </font>
    <font>
      <sz val="10"/>
      <color indexed="10"/>
      <name val="Arial"/>
      <family val="2"/>
      <charset val="238"/>
    </font>
    <font>
      <b/>
      <sz val="10"/>
      <color indexed="8"/>
      <name val="Arial"/>
      <family val="2"/>
      <charset val="238"/>
    </font>
    <font>
      <sz val="14"/>
      <name val="Arial"/>
      <family val="2"/>
      <charset val="238"/>
    </font>
    <font>
      <b/>
      <sz val="14"/>
      <name val="Arial"/>
      <family val="2"/>
      <charset val="238"/>
    </font>
    <font>
      <sz val="11"/>
      <color indexed="8"/>
      <name val="Arial"/>
      <family val="2"/>
      <charset val="238"/>
    </font>
    <font>
      <sz val="11"/>
      <color indexed="8"/>
      <name val="Verdana"/>
      <family val="2"/>
      <charset val="238"/>
    </font>
    <font>
      <sz val="11"/>
      <name val="Times New Roman CE"/>
      <charset val="238"/>
    </font>
    <font>
      <sz val="10"/>
      <name val="MS Sans Serif"/>
      <family val="2"/>
      <charset val="238"/>
    </font>
    <font>
      <sz val="10"/>
      <name val="Trebuchet MS"/>
      <family val="2"/>
      <charset val="238"/>
    </font>
    <font>
      <sz val="10"/>
      <name val="Arial CE"/>
    </font>
    <font>
      <b/>
      <sz val="11"/>
      <name val="Futura Prins"/>
    </font>
    <font>
      <sz val="9"/>
      <name val="Futura Prins"/>
    </font>
    <font>
      <sz val="12"/>
      <name val="Courier"/>
      <family val="3"/>
    </font>
    <font>
      <sz val="11"/>
      <name val="Verdana"/>
      <family val="2"/>
      <charset val="238"/>
    </font>
    <font>
      <b/>
      <sz val="11"/>
      <name val="Verdana"/>
      <family val="2"/>
      <charset val="238"/>
    </font>
    <font>
      <u/>
      <sz val="11"/>
      <name val="Verdana"/>
      <family val="2"/>
      <charset val="238"/>
    </font>
    <font>
      <i/>
      <sz val="11"/>
      <name val="Verdana"/>
      <family val="2"/>
      <charset val="238"/>
    </font>
    <font>
      <b/>
      <sz val="14"/>
      <name val="Verdana"/>
      <family val="2"/>
      <charset val="238"/>
    </font>
    <font>
      <sz val="12"/>
      <color indexed="8"/>
      <name val="Arial"/>
      <family val="2"/>
      <charset val="238"/>
    </font>
    <font>
      <sz val="11"/>
      <name val="Trebuchet MS"/>
      <family val="2"/>
      <charset val="238"/>
    </font>
    <font>
      <i/>
      <sz val="11"/>
      <name val="Calibri"/>
      <family val="2"/>
      <charset val="238"/>
    </font>
    <font>
      <b/>
      <i/>
      <sz val="11"/>
      <name val="Calibri"/>
      <family val="2"/>
      <charset val="238"/>
    </font>
    <font>
      <i/>
      <sz val="11"/>
      <name val="Trebuchet MS"/>
      <family val="2"/>
      <charset val="238"/>
    </font>
    <font>
      <b/>
      <i/>
      <sz val="11"/>
      <name val="Trebuchet MS"/>
      <family val="2"/>
      <charset val="238"/>
    </font>
    <font>
      <sz val="10"/>
      <name val="Calibri"/>
      <family val="2"/>
      <charset val="238"/>
    </font>
    <font>
      <i/>
      <sz val="10"/>
      <name val="Calibri"/>
      <family val="2"/>
      <charset val="238"/>
    </font>
    <font>
      <sz val="14"/>
      <name val="Trebuchet MS"/>
      <family val="2"/>
      <charset val="238"/>
    </font>
    <font>
      <sz val="9.35"/>
      <name val="Arial"/>
      <family val="2"/>
      <charset val="238"/>
    </font>
    <font>
      <sz val="11"/>
      <name val="Arial CE"/>
      <family val="2"/>
      <charset val="238"/>
    </font>
    <font>
      <sz val="11"/>
      <color indexed="10"/>
      <name val="Arial"/>
      <family val="2"/>
      <charset val="238"/>
    </font>
    <font>
      <b/>
      <sz val="11"/>
      <name val="Calibri"/>
      <family val="2"/>
      <charset val="238"/>
    </font>
    <font>
      <sz val="11"/>
      <name val="Calibri"/>
      <family val="2"/>
      <charset val="238"/>
    </font>
    <font>
      <i/>
      <sz val="11"/>
      <name val="Calibri"/>
      <family val="2"/>
      <charset val="238"/>
    </font>
    <font>
      <b/>
      <sz val="9"/>
      <color indexed="81"/>
      <name val="Tahoma"/>
      <family val="2"/>
      <charset val="238"/>
    </font>
    <font>
      <b/>
      <sz val="12"/>
      <name val="Calibri"/>
      <family val="2"/>
      <charset val="238"/>
    </font>
    <font>
      <b/>
      <sz val="14"/>
      <name val="Calibri"/>
      <family val="2"/>
      <charset val="238"/>
    </font>
    <font>
      <b/>
      <sz val="11"/>
      <name val="Arial CE"/>
      <charset val="238"/>
    </font>
    <font>
      <sz val="12"/>
      <name val="Calibri"/>
      <family val="2"/>
      <charset val="238"/>
    </font>
    <font>
      <sz val="11"/>
      <name val="Arial"/>
      <family val="2"/>
      <charset val="1"/>
    </font>
    <font>
      <b/>
      <sz val="16"/>
      <name val="Arial CE"/>
      <charset val="238"/>
    </font>
    <font>
      <sz val="14"/>
      <name val="Verdana"/>
      <family val="2"/>
      <charset val="238"/>
    </font>
    <font>
      <sz val="11"/>
      <color theme="1"/>
      <name val="Calibri"/>
      <family val="2"/>
      <charset val="238"/>
      <scheme val="minor"/>
    </font>
    <font>
      <sz val="11"/>
      <color theme="1"/>
      <name val="Calibri"/>
      <family val="2"/>
      <scheme val="minor"/>
    </font>
    <font>
      <b/>
      <sz val="12"/>
      <color theme="1"/>
      <name val="Arial"/>
      <family val="2"/>
      <charset val="238"/>
    </font>
    <font>
      <sz val="12"/>
      <color theme="1"/>
      <name val="Arial"/>
      <family val="2"/>
      <charset val="238"/>
    </font>
    <font>
      <sz val="10"/>
      <color rgb="FFFF0000"/>
      <name val="Arial"/>
      <family val="2"/>
      <charset val="238"/>
    </font>
    <font>
      <sz val="11"/>
      <color theme="1"/>
      <name val="Verdana"/>
      <family val="2"/>
      <charset val="238"/>
    </font>
    <font>
      <b/>
      <sz val="11"/>
      <color rgb="FFFF0000"/>
      <name val="Verdana"/>
      <family val="2"/>
      <charset val="238"/>
    </font>
    <font>
      <sz val="11"/>
      <color theme="1"/>
      <name val="Arial"/>
      <family val="2"/>
      <charset val="238"/>
    </font>
    <font>
      <b/>
      <i/>
      <sz val="11"/>
      <name val="Calibri"/>
      <family val="2"/>
      <charset val="238"/>
      <scheme val="minor"/>
    </font>
    <font>
      <sz val="11"/>
      <name val="Calibri"/>
      <family val="2"/>
      <charset val="238"/>
      <scheme val="minor"/>
    </font>
    <font>
      <i/>
      <u/>
      <sz val="11"/>
      <name val="Calibri"/>
      <family val="2"/>
      <charset val="238"/>
      <scheme val="minor"/>
    </font>
    <font>
      <i/>
      <sz val="11"/>
      <name val="Calibri"/>
      <family val="2"/>
      <charset val="238"/>
      <scheme val="minor"/>
    </font>
    <font>
      <b/>
      <i/>
      <sz val="10"/>
      <name val="Calibri"/>
      <family val="2"/>
      <charset val="238"/>
      <scheme val="minor"/>
    </font>
    <font>
      <sz val="10"/>
      <name val="Calibri"/>
      <family val="2"/>
      <charset val="238"/>
      <scheme val="minor"/>
    </font>
    <font>
      <i/>
      <sz val="10"/>
      <name val="Calibri"/>
      <family val="2"/>
      <charset val="238"/>
      <scheme val="minor"/>
    </font>
    <font>
      <b/>
      <sz val="10"/>
      <name val="Calibri"/>
      <family val="2"/>
      <charset val="238"/>
      <scheme val="minor"/>
    </font>
    <font>
      <sz val="12"/>
      <name val="Calibri"/>
      <family val="2"/>
      <charset val="238"/>
      <scheme val="minor"/>
    </font>
    <font>
      <b/>
      <i/>
      <sz val="12"/>
      <name val="Calibri"/>
      <family val="2"/>
      <charset val="238"/>
      <scheme val="minor"/>
    </font>
    <font>
      <i/>
      <sz val="12"/>
      <name val="Calibri"/>
      <family val="2"/>
      <charset val="238"/>
      <scheme val="minor"/>
    </font>
    <font>
      <b/>
      <i/>
      <sz val="14"/>
      <name val="Calibri"/>
      <family val="2"/>
      <charset val="238"/>
      <scheme val="minor"/>
    </font>
    <font>
      <sz val="12"/>
      <color rgb="FF000000"/>
      <name val="Arial"/>
      <family val="2"/>
      <charset val="238"/>
    </font>
    <font>
      <b/>
      <sz val="11"/>
      <color theme="9" tint="-0.249977111117893"/>
      <name val="Calibri"/>
      <family val="2"/>
      <charset val="238"/>
    </font>
    <font>
      <sz val="10"/>
      <color theme="9" tint="-0.249977111117893"/>
      <name val="Arial"/>
      <family val="2"/>
      <charset val="1"/>
    </font>
    <font>
      <sz val="11"/>
      <color theme="9" tint="-0.249977111117893"/>
      <name val="Calibri"/>
      <family val="2"/>
      <charset val="238"/>
    </font>
    <font>
      <sz val="11"/>
      <color rgb="FFFF0000"/>
      <name val="Calibri"/>
      <family val="2"/>
      <charset val="238"/>
    </font>
    <font>
      <sz val="11"/>
      <color rgb="FF92D050"/>
      <name val="Calibri"/>
      <family val="2"/>
      <charset val="238"/>
    </font>
    <font>
      <b/>
      <sz val="11"/>
      <name val="Calibri"/>
      <family val="2"/>
      <charset val="238"/>
      <scheme val="minor"/>
    </font>
    <font>
      <b/>
      <sz val="14"/>
      <color theme="9" tint="-0.249977111117893"/>
      <name val="Calibri"/>
      <family val="2"/>
      <charset val="238"/>
    </font>
    <font>
      <sz val="8"/>
      <name val="Verdana"/>
      <family val="2"/>
      <charset val="238"/>
    </font>
    <font>
      <sz val="12"/>
      <name val="Verdana"/>
      <family val="2"/>
      <charset val="238"/>
    </font>
    <font>
      <b/>
      <sz val="8"/>
      <color rgb="FFFF0000"/>
      <name val="Verdana"/>
      <family val="2"/>
      <charset val="238"/>
    </font>
    <font>
      <b/>
      <sz val="12"/>
      <name val="Verdana"/>
      <family val="2"/>
      <charset val="238"/>
    </font>
    <font>
      <sz val="8"/>
      <color theme="1"/>
      <name val="Verdana"/>
      <family val="2"/>
      <charset val="238"/>
    </font>
    <font>
      <b/>
      <sz val="8"/>
      <name val="Verdana"/>
      <family val="2"/>
      <charset val="238"/>
    </font>
    <font>
      <u/>
      <sz val="8"/>
      <name val="Verdana"/>
      <family val="2"/>
      <charset val="238"/>
    </font>
    <font>
      <i/>
      <sz val="8"/>
      <name val="Verdana"/>
      <family val="2"/>
      <charset val="238"/>
    </font>
    <font>
      <b/>
      <sz val="12"/>
      <color theme="1"/>
      <name val="Calibri"/>
      <family val="2"/>
      <charset val="238"/>
      <scheme val="minor"/>
    </font>
    <font>
      <b/>
      <sz val="14"/>
      <color theme="1"/>
      <name val="Calibri"/>
      <family val="2"/>
      <charset val="238"/>
      <scheme val="minor"/>
    </font>
    <font>
      <sz val="12"/>
      <name val="Arial CE"/>
      <charset val="238"/>
    </font>
    <font>
      <sz val="14"/>
      <name val="Arial CE"/>
      <charset val="238"/>
    </font>
    <font>
      <b/>
      <sz val="14"/>
      <name val="Arial CE"/>
      <charset val="238"/>
    </font>
    <font>
      <sz val="11"/>
      <color rgb="FFFF0000"/>
      <name val="Arial"/>
      <family val="2"/>
      <charset val="238"/>
    </font>
  </fonts>
  <fills count="1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indexed="22"/>
      </patternFill>
    </fill>
    <fill>
      <patternFill patternType="gray125">
        <bgColor theme="0"/>
      </patternFill>
    </fill>
    <fill>
      <patternFill patternType="solid">
        <fgColor theme="0" tint="-0.14999847407452621"/>
        <bgColor indexed="64"/>
      </patternFill>
    </fill>
    <fill>
      <patternFill patternType="solid">
        <fgColor rgb="FFFFFF99"/>
        <bgColor indexed="64"/>
      </patternFill>
    </fill>
    <fill>
      <patternFill patternType="solid">
        <fgColor rgb="FFC0C0C0"/>
        <bgColor rgb="FFD9D9D9"/>
      </patternFill>
    </fill>
    <fill>
      <patternFill patternType="solid">
        <fgColor rgb="FFFFFFFF"/>
        <bgColor rgb="FFFFFFCC"/>
      </patternFill>
    </fill>
    <fill>
      <patternFill patternType="solid">
        <fgColor theme="9" tint="0.79998168889431442"/>
        <bgColor rgb="FFFFFFCC"/>
      </patternFill>
    </fill>
    <fill>
      <patternFill patternType="solid">
        <fgColor theme="6"/>
        <bgColor indexed="64"/>
      </patternFill>
    </fill>
    <fill>
      <patternFill patternType="solid">
        <fgColor theme="9" tint="0.59999389629810485"/>
        <bgColor indexed="64"/>
      </patternFill>
    </fill>
    <fill>
      <patternFill patternType="solid">
        <fgColor rgb="FFFFC000"/>
        <bgColor indexed="64"/>
      </patternFill>
    </fill>
  </fills>
  <borders count="34">
    <border>
      <left/>
      <right/>
      <top/>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bottom style="thin">
        <color indexed="8"/>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right style="hair">
        <color indexed="64"/>
      </right>
      <top/>
      <bottom/>
      <diagonal/>
    </border>
    <border>
      <left style="hair">
        <color indexed="64"/>
      </left>
      <right style="thin">
        <color indexed="64"/>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bottom/>
      <diagonal/>
    </border>
  </borders>
  <cellStyleXfs count="32">
    <xf numFmtId="0" fontId="0" fillId="0" borderId="0"/>
    <xf numFmtId="0" fontId="33" fillId="0" borderId="1">
      <alignment vertical="top" wrapText="1"/>
    </xf>
    <xf numFmtId="0" fontId="29" fillId="0" borderId="0"/>
    <xf numFmtId="0" fontId="63" fillId="0" borderId="0"/>
    <xf numFmtId="0" fontId="64" fillId="0" borderId="0"/>
    <xf numFmtId="0" fontId="20" fillId="0" borderId="0"/>
    <xf numFmtId="0" fontId="4" fillId="0" borderId="0"/>
    <xf numFmtId="0" fontId="28" fillId="0" borderId="0"/>
    <xf numFmtId="0" fontId="2" fillId="0" borderId="0"/>
    <xf numFmtId="0" fontId="2" fillId="0" borderId="0"/>
    <xf numFmtId="0" fontId="6" fillId="0" borderId="0"/>
    <xf numFmtId="0" fontId="7" fillId="0" borderId="0"/>
    <xf numFmtId="0" fontId="30" fillId="0" borderId="0"/>
    <xf numFmtId="0" fontId="20" fillId="0" borderId="0"/>
    <xf numFmtId="0" fontId="29" fillId="0" borderId="0"/>
    <xf numFmtId="0" fontId="7" fillId="0" borderId="0"/>
    <xf numFmtId="1" fontId="9" fillId="0" borderId="0">
      <alignment vertical="top"/>
    </xf>
    <xf numFmtId="0" fontId="11" fillId="0" borderId="0"/>
    <xf numFmtId="0" fontId="20" fillId="0" borderId="0"/>
    <xf numFmtId="0" fontId="2" fillId="0" borderId="0" applyFill="0" applyBorder="0"/>
    <xf numFmtId="0" fontId="2" fillId="0" borderId="0"/>
    <xf numFmtId="37" fontId="34" fillId="0" borderId="0"/>
    <xf numFmtId="0" fontId="31" fillId="0" borderId="0"/>
    <xf numFmtId="9" fontId="1" fillId="0" borderId="0" applyFont="0" applyFill="0" applyBorder="0" applyAlignment="0" applyProtection="0"/>
    <xf numFmtId="49" fontId="32" fillId="0" borderId="0" applyNumberFormat="0" applyProtection="0">
      <alignment horizontal="right" vertical="top"/>
      <protection locked="0"/>
    </xf>
    <xf numFmtId="0" fontId="87" fillId="0" borderId="0" applyBorder="0" applyProtection="0"/>
    <xf numFmtId="165" fontId="1" fillId="0" borderId="0" applyFont="0" applyFill="0" applyBorder="0" applyAlignment="0" applyProtection="0"/>
    <xf numFmtId="166" fontId="1" fillId="0" borderId="0" applyFont="0" applyFill="0" applyBorder="0" applyAlignment="0" applyProtection="0"/>
    <xf numFmtId="170" fontId="19" fillId="0" borderId="0" applyFont="0" applyFill="0" applyBorder="0" applyAlignment="0" applyProtection="0"/>
    <xf numFmtId="175" fontId="2" fillId="0" borderId="0" applyFont="0" applyFill="0" applyBorder="0" applyAlignment="0" applyProtection="0"/>
    <xf numFmtId="164" fontId="2" fillId="0" borderId="0" applyFont="0" applyFill="0" applyBorder="0" applyAlignment="0" applyProtection="0"/>
    <xf numFmtId="164" fontId="11" fillId="0" borderId="0" applyFont="0" applyFill="0" applyBorder="0" applyAlignment="0" applyProtection="0"/>
  </cellStyleXfs>
  <cellXfs count="1299">
    <xf numFmtId="0" fontId="0" fillId="0" borderId="0" xfId="0"/>
    <xf numFmtId="49" fontId="2" fillId="0" borderId="0" xfId="0" applyNumberFormat="1" applyFont="1" applyAlignment="1">
      <alignment horizontal="left" vertical="top" wrapText="1"/>
    </xf>
    <xf numFmtId="0" fontId="2" fillId="0" borderId="0" xfId="0" applyNumberFormat="1" applyFont="1" applyAlignment="1">
      <alignment horizontal="left" vertical="top" wrapText="1"/>
    </xf>
    <xf numFmtId="0" fontId="2" fillId="0" borderId="0" xfId="0" applyFont="1" applyAlignment="1">
      <alignment vertical="top" wrapText="1"/>
    </xf>
    <xf numFmtId="49" fontId="2" fillId="0" borderId="0" xfId="0" applyNumberFormat="1" applyFont="1" applyFill="1" applyAlignment="1">
      <alignment horizontal="left" vertical="top" wrapText="1"/>
    </xf>
    <xf numFmtId="49" fontId="2" fillId="5" borderId="0" xfId="0" applyNumberFormat="1" applyFont="1" applyFill="1" applyAlignment="1">
      <alignment horizontal="left" vertical="top" wrapText="1"/>
    </xf>
    <xf numFmtId="0" fontId="2" fillId="5" borderId="0" xfId="0" applyNumberFormat="1" applyFont="1" applyFill="1" applyAlignment="1">
      <alignment horizontal="left" vertical="top" wrapText="1"/>
    </xf>
    <xf numFmtId="0" fontId="2" fillId="0" borderId="0" xfId="0" applyFont="1" applyAlignment="1">
      <alignment horizontal="left"/>
    </xf>
    <xf numFmtId="0" fontId="2" fillId="0" borderId="0" xfId="0" applyFont="1" applyFill="1" applyAlignment="1">
      <alignment horizontal="left"/>
    </xf>
    <xf numFmtId="0" fontId="2" fillId="5" borderId="0" xfId="0" applyNumberFormat="1" applyFont="1" applyFill="1" applyBorder="1" applyAlignment="1">
      <alignment horizontal="left" wrapText="1"/>
    </xf>
    <xf numFmtId="0" fontId="2" fillId="0" borderId="0" xfId="0" applyFont="1" applyBorder="1" applyAlignment="1">
      <alignment horizontal="left"/>
    </xf>
    <xf numFmtId="0" fontId="2" fillId="0" borderId="0" xfId="0" applyFont="1" applyFill="1" applyAlignment="1">
      <alignment wrapText="1"/>
    </xf>
    <xf numFmtId="0" fontId="5" fillId="0" borderId="0" xfId="0" applyNumberFormat="1" applyFont="1" applyAlignment="1">
      <alignment horizontal="left" vertical="top" wrapText="1"/>
    </xf>
    <xf numFmtId="49" fontId="5" fillId="5" borderId="0" xfId="0" applyNumberFormat="1" applyFont="1" applyFill="1" applyAlignment="1">
      <alignment horizontal="left" vertical="top" wrapText="1"/>
    </xf>
    <xf numFmtId="0" fontId="5" fillId="0" borderId="0" xfId="0" applyFont="1" applyAlignment="1">
      <alignment vertical="top" wrapText="1"/>
    </xf>
    <xf numFmtId="0" fontId="5" fillId="0" borderId="0" xfId="0" applyFont="1" applyFill="1" applyAlignment="1">
      <alignment horizontal="left" vertical="top" wrapText="1"/>
    </xf>
    <xf numFmtId="0" fontId="2" fillId="5" borderId="0" xfId="0" applyNumberFormat="1" applyFont="1" applyFill="1" applyBorder="1" applyAlignment="1">
      <alignment horizontal="left" vertical="top" wrapText="1"/>
    </xf>
    <xf numFmtId="0" fontId="2" fillId="0" borderId="0" xfId="0" applyFont="1" applyFill="1" applyBorder="1" applyAlignment="1">
      <alignment vertical="top" wrapText="1"/>
    </xf>
    <xf numFmtId="0" fontId="2" fillId="0" borderId="0" xfId="0" applyNumberFormat="1" applyFont="1" applyFill="1" applyBorder="1" applyAlignment="1">
      <alignment horizontal="left" wrapText="1"/>
    </xf>
    <xf numFmtId="49" fontId="5" fillId="0" borderId="0" xfId="0" applyNumberFormat="1" applyFont="1" applyAlignment="1">
      <alignment horizontal="left" vertical="top" wrapText="1"/>
    </xf>
    <xf numFmtId="0" fontId="3" fillId="0" borderId="0" xfId="0" applyFont="1" applyFill="1" applyBorder="1" applyAlignment="1">
      <alignment vertical="top" wrapText="1"/>
    </xf>
    <xf numFmtId="0" fontId="3" fillId="0" borderId="0" xfId="0" applyFont="1" applyAlignment="1">
      <alignment vertical="top"/>
    </xf>
    <xf numFmtId="4" fontId="2" fillId="5" borderId="0" xfId="0" applyNumberFormat="1" applyFont="1" applyFill="1" applyAlignment="1">
      <alignment horizontal="right"/>
    </xf>
    <xf numFmtId="49" fontId="2" fillId="0" borderId="0" xfId="0" applyNumberFormat="1" applyFont="1" applyBorder="1" applyAlignment="1">
      <alignment horizontal="left" vertical="top" wrapText="1"/>
    </xf>
    <xf numFmtId="2" fontId="2" fillId="0" borderId="0" xfId="0" applyNumberFormat="1" applyFont="1" applyFill="1" applyBorder="1" applyAlignment="1">
      <alignment horizontal="right"/>
    </xf>
    <xf numFmtId="167" fontId="2" fillId="0" borderId="0" xfId="0" applyNumberFormat="1" applyFont="1" applyFill="1" applyBorder="1" applyAlignment="1"/>
    <xf numFmtId="2" fontId="2" fillId="5" borderId="0" xfId="0" applyNumberFormat="1" applyFont="1" applyFill="1" applyBorder="1" applyAlignment="1">
      <alignment horizontal="right"/>
    </xf>
    <xf numFmtId="167" fontId="2" fillId="5" borderId="0" xfId="0" applyNumberFormat="1" applyFont="1" applyFill="1" applyBorder="1" applyAlignment="1">
      <alignment wrapText="1"/>
    </xf>
    <xf numFmtId="2" fontId="2" fillId="0" borderId="0" xfId="0" applyNumberFormat="1" applyFont="1" applyBorder="1" applyAlignment="1">
      <alignment vertical="top" wrapText="1"/>
    </xf>
    <xf numFmtId="167" fontId="2" fillId="0" borderId="0" xfId="0" applyNumberFormat="1" applyFont="1" applyFill="1" applyBorder="1" applyAlignment="1">
      <alignment wrapText="1"/>
    </xf>
    <xf numFmtId="4" fontId="2" fillId="0" borderId="0" xfId="0" applyNumberFormat="1" applyFont="1" applyFill="1" applyBorder="1" applyAlignment="1">
      <alignment vertical="top" wrapText="1"/>
    </xf>
    <xf numFmtId="0" fontId="2" fillId="0" borderId="0" xfId="0" applyFont="1" applyBorder="1" applyAlignment="1">
      <alignment horizontal="left" vertical="top" wrapText="1"/>
    </xf>
    <xf numFmtId="0" fontId="2" fillId="0" borderId="0" xfId="0" applyFont="1" applyBorder="1" applyAlignment="1">
      <alignment vertical="top" wrapText="1"/>
    </xf>
    <xf numFmtId="0" fontId="2" fillId="0" borderId="0"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0" xfId="0" applyFont="1" applyFill="1" applyBorder="1" applyAlignment="1">
      <alignment vertical="top" wrapText="1"/>
    </xf>
    <xf numFmtId="4" fontId="3" fillId="6" borderId="0" xfId="0" applyNumberFormat="1" applyFont="1" applyFill="1" applyBorder="1" applyAlignment="1">
      <alignment vertical="top"/>
    </xf>
    <xf numFmtId="0" fontId="2" fillId="6" borderId="0" xfId="0" applyFont="1" applyFill="1" applyBorder="1" applyAlignment="1">
      <alignment horizontal="left"/>
    </xf>
    <xf numFmtId="2" fontId="2" fillId="6" borderId="0" xfId="0" applyNumberFormat="1" applyFont="1" applyFill="1" applyBorder="1" applyAlignment="1">
      <alignment horizontal="right"/>
    </xf>
    <xf numFmtId="167" fontId="2" fillId="6" borderId="0" xfId="0" applyNumberFormat="1" applyFont="1" applyFill="1" applyBorder="1" applyAlignment="1"/>
    <xf numFmtId="0" fontId="2" fillId="0" borderId="0" xfId="0" applyFont="1" applyFill="1" applyAlignment="1">
      <alignment vertical="top" wrapText="1"/>
    </xf>
    <xf numFmtId="0" fontId="3" fillId="0" borderId="0" xfId="0" applyFont="1" applyFill="1" applyAlignment="1">
      <alignment horizontal="left" vertical="top" wrapText="1"/>
    </xf>
    <xf numFmtId="0" fontId="2" fillId="0" borderId="0" xfId="0" applyFont="1" applyFill="1" applyAlignment="1">
      <alignment horizontal="left" wrapText="1"/>
    </xf>
    <xf numFmtId="4" fontId="2" fillId="0" borderId="0" xfId="0" applyNumberFormat="1" applyFont="1" applyFill="1" applyAlignment="1">
      <alignment horizontal="right" wrapText="1"/>
    </xf>
    <xf numFmtId="0" fontId="2" fillId="0" borderId="0" xfId="0" applyFont="1" applyFill="1"/>
    <xf numFmtId="0" fontId="2" fillId="0" borderId="2" xfId="0" applyFont="1" applyFill="1" applyBorder="1" applyAlignment="1">
      <alignment horizontal="left" wrapText="1"/>
    </xf>
    <xf numFmtId="4" fontId="2" fillId="0" borderId="2" xfId="0" applyNumberFormat="1" applyFont="1" applyFill="1" applyBorder="1" applyAlignment="1">
      <alignment horizontal="right" wrapText="1"/>
    </xf>
    <xf numFmtId="0" fontId="3" fillId="0" borderId="3" xfId="0" applyFont="1" applyFill="1" applyBorder="1" applyAlignment="1">
      <alignment horizontal="left" vertical="top" wrapText="1"/>
    </xf>
    <xf numFmtId="0" fontId="2" fillId="0" borderId="3" xfId="0" applyFont="1" applyFill="1" applyBorder="1" applyAlignment="1">
      <alignment horizontal="left" wrapText="1"/>
    </xf>
    <xf numFmtId="4" fontId="2" fillId="0" borderId="3" xfId="0" applyNumberFormat="1" applyFont="1" applyFill="1" applyBorder="1" applyAlignment="1">
      <alignment horizontal="right" wrapText="1"/>
    </xf>
    <xf numFmtId="0" fontId="3" fillId="0" borderId="0" xfId="0" applyFont="1" applyFill="1" applyBorder="1" applyAlignment="1">
      <alignment horizontal="left" vertical="top" wrapText="1"/>
    </xf>
    <xf numFmtId="0" fontId="2" fillId="0" borderId="0" xfId="0" applyFont="1" applyFill="1" applyBorder="1" applyAlignment="1">
      <alignment horizontal="left" wrapText="1"/>
    </xf>
    <xf numFmtId="4" fontId="2" fillId="0" borderId="0" xfId="0" applyNumberFormat="1" applyFont="1" applyFill="1" applyBorder="1" applyAlignment="1">
      <alignment horizontal="right" wrapText="1"/>
    </xf>
    <xf numFmtId="4" fontId="3" fillId="0" borderId="3" xfId="0" applyNumberFormat="1" applyFont="1" applyFill="1" applyBorder="1" applyAlignment="1">
      <alignment horizontal="left" vertical="top"/>
    </xf>
    <xf numFmtId="4" fontId="3" fillId="0" borderId="0" xfId="0" applyNumberFormat="1" applyFont="1" applyFill="1" applyBorder="1" applyAlignment="1">
      <alignment horizontal="left" vertical="top"/>
    </xf>
    <xf numFmtId="0" fontId="3" fillId="3" borderId="0" xfId="0" applyFont="1" applyFill="1" applyAlignment="1">
      <alignment horizontal="left" vertical="top" wrapText="1"/>
    </xf>
    <xf numFmtId="0" fontId="2" fillId="3" borderId="0" xfId="0" applyFont="1" applyFill="1" applyAlignment="1">
      <alignment horizontal="left" wrapText="1"/>
    </xf>
    <xf numFmtId="4" fontId="2" fillId="3" borderId="0" xfId="0" applyNumberFormat="1" applyFont="1" applyFill="1" applyAlignment="1">
      <alignment horizontal="right" wrapText="1"/>
    </xf>
    <xf numFmtId="0" fontId="2" fillId="0" borderId="0" xfId="0" applyFont="1" applyFill="1" applyAlignment="1">
      <alignment horizontal="left" vertical="top" wrapText="1"/>
    </xf>
    <xf numFmtId="167" fontId="2" fillId="5" borderId="0" xfId="0" applyNumberFormat="1" applyFont="1" applyFill="1" applyAlignment="1">
      <alignment horizontal="right" wrapText="1"/>
    </xf>
    <xf numFmtId="167" fontId="2" fillId="3" borderId="0" xfId="0" applyNumberFormat="1" applyFont="1" applyFill="1" applyAlignment="1">
      <alignment horizontal="right" wrapText="1"/>
    </xf>
    <xf numFmtId="0" fontId="3" fillId="5" borderId="0" xfId="0" applyFont="1" applyFill="1" applyAlignment="1">
      <alignment horizontal="left" vertical="top" wrapText="1"/>
    </xf>
    <xf numFmtId="0" fontId="2" fillId="5" borderId="0" xfId="0" applyFont="1" applyFill="1" applyAlignment="1">
      <alignment horizontal="left" wrapText="1"/>
    </xf>
    <xf numFmtId="4" fontId="2" fillId="5" borderId="0" xfId="0" applyNumberFormat="1" applyFont="1" applyFill="1" applyAlignment="1">
      <alignment horizontal="right" wrapText="1"/>
    </xf>
    <xf numFmtId="0" fontId="2" fillId="5" borderId="0" xfId="0" applyFont="1" applyFill="1"/>
    <xf numFmtId="0" fontId="2" fillId="5" borderId="0" xfId="0" applyFont="1" applyFill="1" applyAlignment="1">
      <alignment horizontal="left" vertical="top" wrapText="1"/>
    </xf>
    <xf numFmtId="0" fontId="2" fillId="0" borderId="0" xfId="0" quotePrefix="1" applyNumberFormat="1" applyFont="1" applyFill="1" applyBorder="1" applyAlignment="1">
      <alignment horizontal="left" vertical="top" wrapText="1"/>
    </xf>
    <xf numFmtId="4" fontId="2" fillId="0" borderId="0" xfId="0" applyNumberFormat="1" applyFont="1" applyBorder="1" applyAlignment="1">
      <alignment horizontal="left" wrapText="1"/>
    </xf>
    <xf numFmtId="4" fontId="2" fillId="5" borderId="0" xfId="0" applyNumberFormat="1" applyFont="1" applyFill="1" applyBorder="1" applyAlignment="1">
      <alignment horizontal="left" wrapText="1"/>
    </xf>
    <xf numFmtId="0" fontId="5" fillId="0" borderId="0" xfId="0" applyFont="1" applyFill="1" applyBorder="1" applyAlignment="1">
      <alignment horizontal="left" vertical="top" wrapText="1"/>
    </xf>
    <xf numFmtId="0" fontId="3" fillId="6" borderId="0" xfId="0" applyFont="1" applyFill="1" applyBorder="1" applyAlignment="1">
      <alignment horizontal="left" vertical="top" wrapText="1"/>
    </xf>
    <xf numFmtId="2" fontId="3" fillId="6" borderId="0" xfId="0" applyNumberFormat="1" applyFont="1" applyFill="1" applyBorder="1" applyAlignment="1">
      <alignment vertical="top"/>
    </xf>
    <xf numFmtId="4" fontId="3" fillId="5" borderId="0" xfId="0" applyNumberFormat="1" applyFont="1" applyFill="1" applyBorder="1" applyAlignment="1">
      <alignment vertical="top"/>
    </xf>
    <xf numFmtId="0" fontId="2" fillId="5" borderId="0" xfId="0" applyFont="1" applyFill="1" applyBorder="1" applyAlignment="1">
      <alignment horizontal="left"/>
    </xf>
    <xf numFmtId="167" fontId="2" fillId="5" borderId="0" xfId="0" applyNumberFormat="1" applyFont="1" applyFill="1" applyBorder="1" applyAlignment="1"/>
    <xf numFmtId="0" fontId="2" fillId="5" borderId="0" xfId="0" applyFont="1" applyFill="1" applyBorder="1" applyAlignment="1">
      <alignment horizontal="justify" vertical="top" wrapText="1"/>
    </xf>
    <xf numFmtId="4" fontId="2" fillId="0" borderId="0" xfId="0" applyNumberFormat="1" applyFont="1" applyFill="1" applyAlignment="1">
      <alignment horizontal="right"/>
    </xf>
    <xf numFmtId="167" fontId="2" fillId="0" borderId="0" xfId="0" applyNumberFormat="1" applyFont="1" applyFill="1" applyAlignment="1"/>
    <xf numFmtId="0" fontId="3" fillId="0" borderId="0" xfId="0" applyFont="1" applyFill="1" applyAlignment="1">
      <alignment horizontal="left" wrapText="1"/>
    </xf>
    <xf numFmtId="0" fontId="3" fillId="5" borderId="0" xfId="0" applyFont="1" applyFill="1" applyAlignment="1">
      <alignment horizontal="right" wrapText="1"/>
    </xf>
    <xf numFmtId="167" fontId="3" fillId="0" borderId="0" xfId="0" applyNumberFormat="1" applyFont="1" applyFill="1" applyAlignment="1">
      <alignment wrapText="1"/>
    </xf>
    <xf numFmtId="4" fontId="2" fillId="5" borderId="0" xfId="0" applyNumberFormat="1" applyFont="1" applyFill="1" applyBorder="1" applyAlignment="1">
      <alignment horizontal="right"/>
    </xf>
    <xf numFmtId="167" fontId="2" fillId="0" borderId="0" xfId="0" applyNumberFormat="1" applyFont="1" applyFill="1" applyBorder="1" applyAlignment="1">
      <alignment horizontal="right"/>
    </xf>
    <xf numFmtId="167" fontId="2" fillId="5" borderId="0" xfId="0" applyNumberFormat="1" applyFont="1" applyFill="1" applyBorder="1" applyAlignment="1">
      <alignment horizontal="right"/>
    </xf>
    <xf numFmtId="0" fontId="2" fillId="0" borderId="0" xfId="0" applyFont="1" applyFill="1" applyAlignment="1" applyProtection="1">
      <alignment horizontal="left" vertical="top" wrapText="1"/>
    </xf>
    <xf numFmtId="4" fontId="2" fillId="0" borderId="0" xfId="0" applyNumberFormat="1" applyFont="1" applyFill="1" applyBorder="1" applyAlignment="1">
      <alignment horizontal="left"/>
    </xf>
    <xf numFmtId="0" fontId="2" fillId="0" borderId="0" xfId="0" applyNumberFormat="1" applyFont="1" applyFill="1" applyAlignment="1" applyProtection="1">
      <alignment horizontal="left" vertical="top" wrapText="1"/>
    </xf>
    <xf numFmtId="0" fontId="2" fillId="0" borderId="0" xfId="0" applyNumberFormat="1" applyFont="1" applyFill="1" applyAlignment="1" applyProtection="1">
      <alignment vertical="top" wrapText="1"/>
    </xf>
    <xf numFmtId="0" fontId="2" fillId="0" borderId="0" xfId="10" applyNumberFormat="1" applyFont="1" applyBorder="1" applyAlignment="1" applyProtection="1">
      <alignment vertical="top" wrapText="1"/>
    </xf>
    <xf numFmtId="0" fontId="2" fillId="0" borderId="0" xfId="0" applyNumberFormat="1" applyFont="1" applyFill="1" applyBorder="1" applyAlignment="1" applyProtection="1">
      <alignment vertical="top" wrapText="1"/>
    </xf>
    <xf numFmtId="0" fontId="2" fillId="5" borderId="0" xfId="0" applyFont="1" applyFill="1" applyBorder="1" applyAlignment="1">
      <alignment wrapText="1"/>
    </xf>
    <xf numFmtId="2" fontId="2" fillId="5" borderId="0" xfId="0" applyNumberFormat="1" applyFont="1" applyFill="1" applyBorder="1" applyAlignment="1">
      <alignment horizontal="right" wrapText="1"/>
    </xf>
    <xf numFmtId="0" fontId="2" fillId="5" borderId="0" xfId="0" applyFont="1" applyFill="1" applyAlignment="1">
      <alignment horizontal="left"/>
    </xf>
    <xf numFmtId="0" fontId="3" fillId="6" borderId="0" xfId="0" applyFont="1" applyFill="1" applyAlignment="1">
      <alignment vertical="top" wrapText="1"/>
    </xf>
    <xf numFmtId="0" fontId="2" fillId="6" borderId="0" xfId="0" applyFont="1" applyFill="1" applyAlignment="1">
      <alignment horizontal="left"/>
    </xf>
    <xf numFmtId="4" fontId="2" fillId="6" borderId="0" xfId="0" applyNumberFormat="1" applyFont="1" applyFill="1" applyAlignment="1">
      <alignment horizontal="right"/>
    </xf>
    <xf numFmtId="167" fontId="2" fillId="6" borderId="0" xfId="0" applyNumberFormat="1" applyFont="1" applyFill="1" applyAlignment="1"/>
    <xf numFmtId="4" fontId="3" fillId="6" borderId="0" xfId="0" applyNumberFormat="1" applyFont="1" applyFill="1" applyBorder="1" applyAlignment="1">
      <alignment vertical="top" wrapText="1"/>
    </xf>
    <xf numFmtId="4" fontId="3" fillId="5" borderId="0" xfId="0" applyNumberFormat="1" applyFont="1" applyFill="1" applyBorder="1" applyAlignment="1">
      <alignment vertical="top" wrapText="1"/>
    </xf>
    <xf numFmtId="4" fontId="2" fillId="5" borderId="0" xfId="0" applyNumberFormat="1" applyFont="1" applyFill="1" applyAlignment="1">
      <alignment horizontal="center"/>
    </xf>
    <xf numFmtId="0" fontId="2" fillId="5" borderId="0" xfId="0" applyFont="1" applyFill="1" applyAlignment="1">
      <alignment vertical="top" wrapText="1"/>
    </xf>
    <xf numFmtId="0" fontId="65" fillId="0" borderId="0" xfId="0" applyFont="1"/>
    <xf numFmtId="0" fontId="66" fillId="0" borderId="0" xfId="0" applyFont="1"/>
    <xf numFmtId="0" fontId="8" fillId="0" borderId="0" xfId="11" applyFont="1" applyBorder="1" applyAlignment="1">
      <alignment horizontal="center" vertical="top"/>
    </xf>
    <xf numFmtId="0" fontId="8" fillId="0" borderId="0" xfId="11" applyFont="1" applyAlignment="1">
      <alignment horizontal="left" wrapText="1"/>
    </xf>
    <xf numFmtId="49" fontId="8" fillId="0" borderId="0" xfId="11" applyNumberFormat="1" applyFont="1" applyBorder="1" applyAlignment="1">
      <alignment vertical="top" wrapText="1"/>
    </xf>
    <xf numFmtId="2" fontId="8" fillId="0" borderId="0" xfId="11" applyNumberFormat="1" applyFont="1" applyBorder="1" applyAlignment="1">
      <alignment vertical="top" wrapText="1"/>
    </xf>
    <xf numFmtId="0" fontId="8" fillId="0" borderId="0" xfId="11" applyFont="1" applyFill="1" applyBorder="1" applyAlignment="1">
      <alignment vertical="top" wrapText="1"/>
    </xf>
    <xf numFmtId="1" fontId="2" fillId="0" borderId="0" xfId="16" applyFont="1" applyFill="1" applyAlignment="1">
      <alignment horizontal="justify" vertical="top" wrapText="1"/>
    </xf>
    <xf numFmtId="4" fontId="2" fillId="0" borderId="0" xfId="0" applyNumberFormat="1" applyFont="1" applyFill="1" applyAlignment="1">
      <alignment horizontal="left" vertical="top"/>
    </xf>
    <xf numFmtId="4" fontId="3" fillId="0" borderId="0" xfId="0" applyNumberFormat="1" applyFont="1" applyFill="1" applyAlignment="1">
      <alignment horizontal="left" vertical="top"/>
    </xf>
    <xf numFmtId="4" fontId="3" fillId="3" borderId="0" xfId="0" applyNumberFormat="1" applyFont="1" applyFill="1" applyAlignment="1">
      <alignment horizontal="left" vertical="top"/>
    </xf>
    <xf numFmtId="4" fontId="2" fillId="3" borderId="0" xfId="0" applyNumberFormat="1" applyFont="1" applyFill="1" applyAlignment="1">
      <alignment horizontal="left" vertical="top"/>
    </xf>
    <xf numFmtId="4" fontId="2" fillId="5" borderId="0" xfId="0" applyNumberFormat="1" applyFont="1" applyFill="1" applyAlignment="1">
      <alignment horizontal="left" vertical="top"/>
    </xf>
    <xf numFmtId="4" fontId="3" fillId="5" borderId="0" xfId="0" applyNumberFormat="1" applyFont="1" applyFill="1" applyAlignment="1">
      <alignment horizontal="left" vertical="top"/>
    </xf>
    <xf numFmtId="4" fontId="2" fillId="5" borderId="0" xfId="0" applyNumberFormat="1" applyFont="1" applyFill="1" applyAlignment="1">
      <alignment vertical="top"/>
    </xf>
    <xf numFmtId="4" fontId="3" fillId="6" borderId="0" xfId="0" applyNumberFormat="1" applyFont="1" applyFill="1" applyAlignment="1">
      <alignment horizontal="left" vertical="top"/>
    </xf>
    <xf numFmtId="4" fontId="2" fillId="3" borderId="0" xfId="0" applyNumberFormat="1" applyFont="1" applyFill="1" applyAlignment="1">
      <alignment horizontal="left" vertical="top" wrapText="1"/>
    </xf>
    <xf numFmtId="4" fontId="2" fillId="5" borderId="0" xfId="0" applyNumberFormat="1" applyFont="1" applyFill="1" applyAlignment="1">
      <alignment horizontal="left" vertical="top" wrapText="1"/>
    </xf>
    <xf numFmtId="4" fontId="2" fillId="6" borderId="0" xfId="0" applyNumberFormat="1" applyFont="1" applyFill="1" applyAlignment="1">
      <alignment horizontal="left" vertical="top" wrapText="1"/>
    </xf>
    <xf numFmtId="4" fontId="2" fillId="0" borderId="0" xfId="0" applyNumberFormat="1" applyFont="1" applyAlignment="1">
      <alignment vertical="top"/>
    </xf>
    <xf numFmtId="4" fontId="2" fillId="0" borderId="0" xfId="0" applyNumberFormat="1" applyFont="1" applyFill="1" applyAlignment="1">
      <alignment vertical="top"/>
    </xf>
    <xf numFmtId="4" fontId="3" fillId="6" borderId="0" xfId="0" applyNumberFormat="1" applyFont="1" applyFill="1" applyBorder="1" applyAlignment="1">
      <alignment horizontal="left" vertical="top"/>
    </xf>
    <xf numFmtId="0" fontId="2" fillId="0" borderId="0" xfId="0" applyFont="1" applyFill="1" applyAlignment="1"/>
    <xf numFmtId="167" fontId="2" fillId="5" borderId="0" xfId="0" applyNumberFormat="1" applyFont="1" applyFill="1" applyAlignment="1"/>
    <xf numFmtId="4" fontId="2" fillId="6" borderId="0" xfId="0" applyNumberFormat="1" applyFont="1" applyFill="1" applyBorder="1" applyAlignment="1"/>
    <xf numFmtId="4" fontId="2" fillId="0" borderId="0" xfId="0" applyNumberFormat="1" applyFont="1" applyBorder="1" applyAlignment="1">
      <alignment wrapText="1"/>
    </xf>
    <xf numFmtId="4" fontId="2" fillId="0" borderId="0" xfId="0" applyNumberFormat="1" applyFont="1" applyFill="1" applyAlignment="1">
      <alignment wrapText="1"/>
    </xf>
    <xf numFmtId="0" fontId="3" fillId="6" borderId="0" xfId="0" applyFont="1" applyFill="1" applyBorder="1" applyAlignment="1">
      <alignment horizontal="left" wrapText="1"/>
    </xf>
    <xf numFmtId="0" fontId="2" fillId="5" borderId="0" xfId="6" applyFont="1" applyFill="1" applyBorder="1" applyAlignment="1">
      <alignment horizontal="left" vertical="top" wrapText="1"/>
    </xf>
    <xf numFmtId="0" fontId="2" fillId="0" borderId="0" xfId="0" applyFont="1"/>
    <xf numFmtId="2" fontId="2" fillId="5" borderId="0" xfId="0" applyNumberFormat="1" applyFont="1" applyFill="1" applyAlignment="1">
      <alignment horizontal="left" vertical="top"/>
    </xf>
    <xf numFmtId="0" fontId="2" fillId="0" borderId="0" xfId="0" applyNumberFormat="1" applyFont="1" applyFill="1" applyAlignment="1">
      <alignment horizontal="left" vertical="top" wrapText="1"/>
    </xf>
    <xf numFmtId="2" fontId="2" fillId="5" borderId="0" xfId="0" applyNumberFormat="1" applyFont="1" applyFill="1" applyBorder="1" applyAlignment="1">
      <alignment vertical="top" wrapText="1"/>
    </xf>
    <xf numFmtId="0" fontId="5" fillId="5" borderId="0" xfId="0" applyFont="1" applyFill="1" applyAlignment="1">
      <alignment vertical="top" wrapText="1"/>
    </xf>
    <xf numFmtId="0" fontId="3" fillId="0" borderId="0" xfId="0" applyFont="1" applyAlignment="1">
      <alignment vertical="top" wrapText="1"/>
    </xf>
    <xf numFmtId="0" fontId="3" fillId="5" borderId="0" xfId="0" applyNumberFormat="1" applyFont="1" applyFill="1" applyAlignment="1">
      <alignment horizontal="left" vertical="top" wrapText="1"/>
    </xf>
    <xf numFmtId="0" fontId="2" fillId="0" borderId="0" xfId="0" applyNumberFormat="1" applyFont="1" applyBorder="1" applyAlignment="1">
      <alignment horizontal="left"/>
    </xf>
    <xf numFmtId="4" fontId="2" fillId="0" borderId="0" xfId="0" applyNumberFormat="1" applyFont="1" applyBorder="1" applyAlignment="1">
      <alignment horizontal="right" wrapText="1"/>
    </xf>
    <xf numFmtId="1" fontId="2" fillId="5" borderId="0" xfId="0" applyNumberFormat="1" applyFont="1" applyFill="1" applyBorder="1" applyAlignment="1">
      <alignment horizontal="center" vertical="top"/>
    </xf>
    <xf numFmtId="0" fontId="2" fillId="5" borderId="0" xfId="0" applyFont="1" applyFill="1" applyBorder="1" applyAlignment="1">
      <alignment horizontal="center" wrapText="1"/>
    </xf>
    <xf numFmtId="4" fontId="2" fillId="5" borderId="0" xfId="0" applyNumberFormat="1" applyFont="1" applyFill="1" applyBorder="1" applyAlignment="1">
      <alignment horizontal="right" wrapText="1"/>
    </xf>
    <xf numFmtId="0" fontId="2" fillId="5" borderId="0" xfId="0" quotePrefix="1" applyFont="1" applyFill="1" applyBorder="1" applyAlignment="1">
      <alignment horizontal="left" wrapText="1"/>
    </xf>
    <xf numFmtId="0" fontId="2" fillId="5" borderId="0" xfId="0" applyNumberFormat="1" applyFont="1" applyFill="1" applyBorder="1" applyAlignment="1">
      <alignment vertical="top" wrapText="1"/>
    </xf>
    <xf numFmtId="0" fontId="2" fillId="5" borderId="0" xfId="0" applyFont="1" applyFill="1" applyBorder="1" applyAlignment="1">
      <alignment horizontal="left" wrapText="1"/>
    </xf>
    <xf numFmtId="4" fontId="3" fillId="5" borderId="0" xfId="0" applyNumberFormat="1" applyFont="1" applyFill="1" applyBorder="1" applyAlignment="1">
      <alignment horizontal="left" wrapText="1"/>
    </xf>
    <xf numFmtId="0" fontId="2" fillId="0" borderId="0" xfId="0" applyFont="1" applyBorder="1" applyAlignment="1">
      <alignment horizontal="justify" vertical="top" wrapText="1"/>
    </xf>
    <xf numFmtId="0" fontId="2" fillId="0" borderId="0" xfId="0" applyFont="1" applyBorder="1" applyAlignment="1">
      <alignment horizontal="center" wrapText="1"/>
    </xf>
    <xf numFmtId="4" fontId="3" fillId="5" borderId="0" xfId="0" applyNumberFormat="1" applyFont="1" applyFill="1" applyBorder="1" applyAlignment="1">
      <alignment horizontal="right" wrapText="1"/>
    </xf>
    <xf numFmtId="49" fontId="2" fillId="0" borderId="0" xfId="0" applyNumberFormat="1" applyFont="1" applyBorder="1" applyAlignment="1">
      <alignment horizontal="center" vertical="top" wrapText="1"/>
    </xf>
    <xf numFmtId="164" fontId="2" fillId="0" borderId="0" xfId="0" applyNumberFormat="1" applyFont="1" applyBorder="1" applyAlignment="1">
      <alignment horizontal="left" vertical="top" wrapText="1"/>
    </xf>
    <xf numFmtId="0" fontId="2" fillId="0" borderId="0" xfId="0" applyFont="1" applyBorder="1" applyAlignment="1">
      <alignment horizontal="left" wrapText="1"/>
    </xf>
    <xf numFmtId="164" fontId="2" fillId="0" borderId="0" xfId="20" applyNumberFormat="1" applyFont="1" applyBorder="1" applyAlignment="1">
      <alignment horizontal="justify" vertical="top" wrapText="1"/>
    </xf>
    <xf numFmtId="4" fontId="2" fillId="0" borderId="0" xfId="0" applyNumberFormat="1" applyFont="1" applyBorder="1" applyAlignment="1">
      <alignment horizontal="right"/>
    </xf>
    <xf numFmtId="0" fontId="2" fillId="5" borderId="0" xfId="19" applyFont="1" applyFill="1" applyBorder="1" applyAlignment="1">
      <alignment vertical="top" wrapText="1"/>
    </xf>
    <xf numFmtId="4" fontId="2" fillId="5" borderId="0" xfId="19" applyNumberFormat="1" applyFont="1" applyFill="1" applyBorder="1" applyAlignment="1">
      <alignment horizontal="right"/>
    </xf>
    <xf numFmtId="0" fontId="2" fillId="5" borderId="0" xfId="19" quotePrefix="1" applyFont="1" applyFill="1" applyBorder="1" applyAlignment="1">
      <alignment horizontal="left"/>
    </xf>
    <xf numFmtId="4" fontId="2" fillId="0" borderId="0" xfId="0" applyNumberFormat="1" applyFont="1" applyFill="1" applyBorder="1" applyAlignment="1">
      <alignment horizontal="right"/>
    </xf>
    <xf numFmtId="4" fontId="2" fillId="5" borderId="0" xfId="0" applyNumberFormat="1" applyFont="1" applyFill="1"/>
    <xf numFmtId="0" fontId="2" fillId="0" borderId="0" xfId="0" quotePrefix="1" applyFont="1" applyBorder="1" applyAlignment="1">
      <alignment horizontal="justify" vertical="top" wrapText="1"/>
    </xf>
    <xf numFmtId="49" fontId="2" fillId="5" borderId="0" xfId="0" applyNumberFormat="1" applyFont="1" applyFill="1" applyBorder="1" applyAlignment="1">
      <alignment horizontal="left" vertical="top" wrapText="1"/>
    </xf>
    <xf numFmtId="0" fontId="2" fillId="5" borderId="0" xfId="0" quotePrefix="1" applyFont="1" applyFill="1" applyBorder="1" applyAlignment="1">
      <alignment vertical="top" wrapText="1"/>
    </xf>
    <xf numFmtId="10" fontId="2" fillId="0" borderId="0" xfId="0" applyNumberFormat="1" applyFont="1" applyFill="1" applyAlignment="1">
      <alignment horizontal="right" wrapText="1"/>
    </xf>
    <xf numFmtId="0" fontId="2" fillId="0" borderId="0" xfId="0" applyFont="1" applyBorder="1"/>
    <xf numFmtId="0" fontId="2" fillId="0" borderId="0" xfId="0" applyFont="1" applyBorder="1" applyAlignment="1">
      <alignment horizontal="center"/>
    </xf>
    <xf numFmtId="4" fontId="2" fillId="0" borderId="0" xfId="27" applyNumberFormat="1" applyFont="1" applyFill="1" applyBorder="1" applyAlignment="1">
      <alignment horizontal="right" wrapText="1"/>
    </xf>
    <xf numFmtId="0" fontId="2" fillId="5" borderId="0" xfId="0" applyFont="1" applyFill="1" applyBorder="1" applyAlignment="1">
      <alignment horizontal="center" vertical="top"/>
    </xf>
    <xf numFmtId="169" fontId="2" fillId="0" borderId="0" xfId="0" applyNumberFormat="1" applyFont="1" applyBorder="1" applyAlignment="1">
      <alignment horizontal="right" wrapText="1"/>
    </xf>
    <xf numFmtId="3" fontId="2" fillId="0" borderId="0" xfId="15" applyNumberFormat="1" applyFont="1" applyFill="1" applyBorder="1" applyAlignment="1">
      <alignment horizontal="justify" vertical="top" wrapText="1"/>
    </xf>
    <xf numFmtId="4" fontId="2" fillId="0" borderId="0" xfId="15" applyNumberFormat="1" applyFont="1" applyBorder="1" applyAlignment="1">
      <alignment horizontal="right" wrapText="1"/>
    </xf>
    <xf numFmtId="0" fontId="2" fillId="0" borderId="0" xfId="15" applyFont="1" applyBorder="1" applyAlignment="1">
      <alignment horizontal="left" wrapText="1"/>
    </xf>
    <xf numFmtId="2" fontId="2" fillId="0" borderId="0" xfId="0" applyNumberFormat="1" applyFont="1" applyFill="1" applyAlignment="1">
      <alignment vertical="top" wrapText="1"/>
    </xf>
    <xf numFmtId="0" fontId="2" fillId="0" borderId="0" xfId="0" applyFont="1" applyAlignment="1">
      <alignment horizontal="left" vertical="top" wrapText="1"/>
    </xf>
    <xf numFmtId="0" fontId="2" fillId="0" borderId="0" xfId="0" quotePrefix="1" applyFont="1" applyBorder="1" applyAlignment="1">
      <alignment horizontal="left" vertical="top" wrapText="1"/>
    </xf>
    <xf numFmtId="49" fontId="2" fillId="0" borderId="0" xfId="0" quotePrefix="1" applyNumberFormat="1" applyFont="1" applyFill="1" applyAlignment="1">
      <alignment horizontal="left" vertical="top" wrapText="1"/>
    </xf>
    <xf numFmtId="164" fontId="2" fillId="0" borderId="0" xfId="20" applyNumberFormat="1" applyFont="1" applyBorder="1" applyAlignment="1">
      <alignment horizontal="left" vertical="top" wrapText="1"/>
    </xf>
    <xf numFmtId="0" fontId="2" fillId="5" borderId="0" xfId="0" applyFont="1" applyFill="1" applyBorder="1" applyAlignment="1">
      <alignment horizontal="center"/>
    </xf>
    <xf numFmtId="0" fontId="7" fillId="0" borderId="0" xfId="0" applyFont="1" applyBorder="1" applyAlignment="1">
      <alignment horizontal="justify" vertical="top" wrapText="1"/>
    </xf>
    <xf numFmtId="4" fontId="7" fillId="0" borderId="0" xfId="0" applyNumberFormat="1" applyFont="1" applyBorder="1"/>
    <xf numFmtId="0" fontId="7" fillId="0" borderId="0" xfId="0" applyFont="1" applyBorder="1" applyAlignment="1">
      <alignment horizontal="center"/>
    </xf>
    <xf numFmtId="168" fontId="7" fillId="0" borderId="0" xfId="0" applyNumberFormat="1" applyFont="1" applyBorder="1" applyAlignment="1">
      <alignment horizontal="center" vertical="top"/>
    </xf>
    <xf numFmtId="0" fontId="7" fillId="0" borderId="0" xfId="0" applyFont="1" applyBorder="1"/>
    <xf numFmtId="4" fontId="2" fillId="7" borderId="0" xfId="15" applyNumberFormat="1" applyFont="1" applyFill="1" applyBorder="1" applyAlignment="1" applyProtection="1">
      <alignment horizontal="right" wrapText="1"/>
      <protection locked="0"/>
    </xf>
    <xf numFmtId="0" fontId="7" fillId="0" borderId="0" xfId="0" applyFont="1" applyBorder="1" applyAlignment="1">
      <alignment horizontal="left" vertical="top" wrapText="1"/>
    </xf>
    <xf numFmtId="4" fontId="7" fillId="0" borderId="0" xfId="0" applyNumberFormat="1" applyFont="1" applyBorder="1" applyAlignment="1">
      <alignment horizontal="center" vertical="center"/>
    </xf>
    <xf numFmtId="0" fontId="7" fillId="0" borderId="0" xfId="0" applyFont="1" applyBorder="1" applyAlignment="1">
      <alignment horizontal="right"/>
    </xf>
    <xf numFmtId="1" fontId="7" fillId="0" borderId="0" xfId="0" applyNumberFormat="1" applyFont="1" applyBorder="1" applyAlignment="1">
      <alignment horizontal="center" vertical="top" shrinkToFit="1"/>
    </xf>
    <xf numFmtId="0" fontId="7" fillId="0" borderId="0" xfId="0" quotePrefix="1" applyFont="1" applyBorder="1" applyAlignment="1">
      <alignment horizontal="justify" vertical="top" wrapText="1"/>
    </xf>
    <xf numFmtId="4" fontId="7" fillId="0" borderId="0" xfId="0" applyNumberFormat="1" applyFont="1" applyBorder="1" applyAlignment="1">
      <alignment horizontal="center"/>
    </xf>
    <xf numFmtId="4" fontId="7" fillId="0" borderId="0" xfId="0" applyNumberFormat="1" applyFont="1" applyBorder="1" applyAlignment="1">
      <alignment horizontal="right"/>
    </xf>
    <xf numFmtId="1" fontId="7" fillId="0" borderId="0" xfId="0" applyNumberFormat="1" applyFont="1" applyBorder="1" applyAlignment="1">
      <alignment horizontal="center" shrinkToFit="1"/>
    </xf>
    <xf numFmtId="0" fontId="2" fillId="0" borderId="0" xfId="0" applyNumberFormat="1" applyFont="1" applyAlignment="1">
      <alignment horizontal="left" vertical="center" wrapText="1"/>
    </xf>
    <xf numFmtId="49" fontId="2" fillId="0" borderId="0" xfId="4" applyNumberFormat="1" applyFont="1" applyAlignment="1">
      <alignment horizontal="left" vertical="center" wrapText="1"/>
    </xf>
    <xf numFmtId="49" fontId="2" fillId="0" borderId="0" xfId="4" applyNumberFormat="1" applyFont="1" applyAlignment="1">
      <alignment horizontal="left"/>
    </xf>
    <xf numFmtId="49" fontId="2" fillId="0" borderId="0" xfId="0" applyNumberFormat="1" applyFont="1" applyAlignment="1">
      <alignment horizontal="left" vertical="center" wrapText="1"/>
    </xf>
    <xf numFmtId="49" fontId="2" fillId="0" borderId="0" xfId="0" applyNumberFormat="1" applyFont="1" applyAlignment="1">
      <alignment horizontal="left"/>
    </xf>
    <xf numFmtId="0" fontId="2" fillId="5" borderId="0" xfId="0" quotePrefix="1" applyFont="1" applyFill="1" applyBorder="1" applyAlignment="1">
      <alignment horizontal="justify" vertical="top" wrapText="1"/>
    </xf>
    <xf numFmtId="0" fontId="2" fillId="5" borderId="0" xfId="0" quotePrefix="1" applyNumberFormat="1" applyFont="1" applyFill="1" applyBorder="1" applyAlignment="1">
      <alignment horizontal="left" vertical="top" wrapText="1"/>
    </xf>
    <xf numFmtId="0" fontId="2" fillId="0" borderId="0" xfId="0" quotePrefix="1" applyFont="1" applyFill="1" applyBorder="1" applyAlignment="1">
      <alignment vertical="top" wrapText="1"/>
    </xf>
    <xf numFmtId="10" fontId="2" fillId="5" borderId="0" xfId="0" applyNumberFormat="1" applyFont="1" applyFill="1" applyAlignment="1">
      <alignment horizontal="left" wrapText="1"/>
    </xf>
    <xf numFmtId="4" fontId="3" fillId="0" borderId="0" xfId="0" applyNumberFormat="1" applyFont="1" applyBorder="1" applyAlignment="1">
      <alignment horizontal="right" wrapText="1"/>
    </xf>
    <xf numFmtId="0" fontId="2" fillId="0" borderId="0" xfId="0" applyNumberFormat="1" applyFont="1" applyBorder="1" applyAlignment="1">
      <alignment horizontal="left" vertical="top" wrapText="1"/>
    </xf>
    <xf numFmtId="4" fontId="2" fillId="0" borderId="0" xfId="0" applyNumberFormat="1" applyFont="1" applyFill="1" applyAlignment="1">
      <alignment horizontal="left" vertical="top" wrapText="1"/>
    </xf>
    <xf numFmtId="0" fontId="2" fillId="0" borderId="0" xfId="0" applyFont="1" applyBorder="1" applyAlignment="1">
      <alignment wrapText="1"/>
    </xf>
    <xf numFmtId="0" fontId="2" fillId="0" borderId="0" xfId="0" applyFont="1" applyFill="1" applyBorder="1" applyAlignment="1">
      <alignment horizontal="justify" vertical="top" wrapText="1"/>
    </xf>
    <xf numFmtId="49" fontId="2" fillId="5" borderId="0" xfId="0" applyNumberFormat="1" applyFont="1" applyFill="1" applyAlignment="1">
      <alignment vertical="top" wrapText="1"/>
    </xf>
    <xf numFmtId="0" fontId="7" fillId="0" borderId="0" xfId="0" applyFont="1" applyBorder="1" applyAlignment="1">
      <alignment vertical="top"/>
    </xf>
    <xf numFmtId="4" fontId="7" fillId="0" borderId="0" xfId="0" applyNumberFormat="1" applyFont="1" applyBorder="1" applyAlignment="1"/>
    <xf numFmtId="4" fontId="7" fillId="0" borderId="0" xfId="0" applyNumberFormat="1" applyFont="1" applyFill="1" applyBorder="1" applyAlignment="1">
      <alignment horizontal="right"/>
    </xf>
    <xf numFmtId="0" fontId="7" fillId="0" borderId="0" xfId="0" quotePrefix="1" applyFont="1" applyBorder="1" applyAlignment="1">
      <alignment horizontal="left" wrapText="1"/>
    </xf>
    <xf numFmtId="0" fontId="7" fillId="0" borderId="0" xfId="0" applyFont="1" applyBorder="1" applyAlignment="1">
      <alignment horizontal="left"/>
    </xf>
    <xf numFmtId="0" fontId="2" fillId="0" borderId="0" xfId="0" applyFont="1" applyBorder="1" applyAlignment="1">
      <alignment vertical="top"/>
    </xf>
    <xf numFmtId="4" fontId="2" fillId="0" borderId="0" xfId="0" applyNumberFormat="1" applyFont="1" applyBorder="1" applyAlignment="1"/>
    <xf numFmtId="0" fontId="2" fillId="0" borderId="0" xfId="0" quotePrefix="1" applyFont="1" applyBorder="1" applyAlignment="1">
      <alignment horizontal="justify" wrapText="1"/>
    </xf>
    <xf numFmtId="0" fontId="2" fillId="0" borderId="0" xfId="0" applyFont="1" applyBorder="1" applyAlignment="1"/>
    <xf numFmtId="0" fontId="2" fillId="2" borderId="0" xfId="0" applyFont="1" applyFill="1" applyBorder="1"/>
    <xf numFmtId="4" fontId="2" fillId="2" borderId="0" xfId="0" applyNumberFormat="1" applyFont="1" applyFill="1" applyBorder="1"/>
    <xf numFmtId="0" fontId="2" fillId="0" borderId="0" xfId="0" applyFont="1" applyBorder="1" applyAlignment="1">
      <alignment horizontal="right"/>
    </xf>
    <xf numFmtId="0" fontId="2" fillId="5" borderId="0" xfId="0" quotePrefix="1" applyFont="1" applyFill="1" applyBorder="1" applyAlignment="1">
      <alignment horizontal="left" vertical="top" wrapText="1"/>
    </xf>
    <xf numFmtId="0" fontId="2" fillId="0" borderId="0" xfId="0" applyNumberFormat="1" applyFont="1" applyBorder="1" applyAlignment="1">
      <alignment horizontal="center"/>
    </xf>
    <xf numFmtId="49" fontId="2" fillId="0" borderId="0" xfId="0" applyNumberFormat="1" applyFont="1" applyBorder="1" applyAlignment="1">
      <alignment horizontal="center" vertical="top"/>
    </xf>
    <xf numFmtId="0" fontId="2" fillId="0" borderId="0" xfId="20" applyNumberFormat="1" applyFont="1" applyBorder="1" applyAlignment="1">
      <alignment horizontal="justify" vertical="top" wrapText="1"/>
    </xf>
    <xf numFmtId="4" fontId="2" fillId="0" borderId="0" xfId="0" applyNumberFormat="1" applyFont="1" applyFill="1" applyBorder="1" applyAlignment="1">
      <alignment horizontal="left" vertical="top"/>
    </xf>
    <xf numFmtId="4" fontId="12" fillId="0" borderId="2" xfId="0" applyNumberFormat="1" applyFont="1" applyFill="1" applyBorder="1" applyAlignment="1">
      <alignment horizontal="left" vertical="top"/>
    </xf>
    <xf numFmtId="0" fontId="12" fillId="0" borderId="2" xfId="0" applyFont="1" applyFill="1" applyBorder="1" applyAlignment="1">
      <alignment horizontal="left" vertical="top" wrapText="1"/>
    </xf>
    <xf numFmtId="4" fontId="3" fillId="0" borderId="5" xfId="0" applyNumberFormat="1" applyFont="1" applyFill="1" applyBorder="1" applyAlignment="1">
      <alignment horizontal="left" vertical="top"/>
    </xf>
    <xf numFmtId="0" fontId="2" fillId="0" borderId="5" xfId="0" applyFont="1" applyFill="1" applyBorder="1" applyAlignment="1">
      <alignment horizontal="left" wrapText="1"/>
    </xf>
    <xf numFmtId="4" fontId="2" fillId="0" borderId="5" xfId="0" applyNumberFormat="1" applyFont="1" applyFill="1" applyBorder="1" applyAlignment="1">
      <alignment horizontal="right" wrapText="1"/>
    </xf>
    <xf numFmtId="4" fontId="3" fillId="0" borderId="6" xfId="0" applyNumberFormat="1" applyFont="1" applyFill="1" applyBorder="1" applyAlignment="1">
      <alignment horizontal="left" vertical="top"/>
    </xf>
    <xf numFmtId="0" fontId="3" fillId="0" borderId="6" xfId="0" applyFont="1" applyFill="1" applyBorder="1" applyAlignment="1">
      <alignment horizontal="left" vertical="top" wrapText="1"/>
    </xf>
    <xf numFmtId="0" fontId="2" fillId="0" borderId="6" xfId="0" applyFont="1" applyFill="1" applyBorder="1" applyAlignment="1">
      <alignment horizontal="left" wrapText="1"/>
    </xf>
    <xf numFmtId="4" fontId="2" fillId="0" borderId="6" xfId="0" applyNumberFormat="1" applyFont="1" applyFill="1" applyBorder="1" applyAlignment="1">
      <alignment horizontal="right" wrapText="1"/>
    </xf>
    <xf numFmtId="4" fontId="3" fillId="0" borderId="7" xfId="0" applyNumberFormat="1" applyFont="1" applyFill="1" applyBorder="1" applyAlignment="1">
      <alignment horizontal="left" vertical="top"/>
    </xf>
    <xf numFmtId="0" fontId="3" fillId="0" borderId="7" xfId="0" applyFont="1" applyFill="1" applyBorder="1" applyAlignment="1">
      <alignment horizontal="left" vertical="top" wrapText="1"/>
    </xf>
    <xf numFmtId="0" fontId="2" fillId="0" borderId="7" xfId="0" applyFont="1" applyFill="1" applyBorder="1" applyAlignment="1">
      <alignment horizontal="left" wrapText="1"/>
    </xf>
    <xf numFmtId="4" fontId="2" fillId="0" borderId="7" xfId="0" applyNumberFormat="1" applyFont="1" applyFill="1" applyBorder="1" applyAlignment="1">
      <alignment horizontal="right" wrapText="1"/>
    </xf>
    <xf numFmtId="0" fontId="3" fillId="0" borderId="5" xfId="0" applyFont="1" applyFill="1" applyBorder="1" applyAlignment="1">
      <alignment horizontal="right" vertical="top" wrapText="1"/>
    </xf>
    <xf numFmtId="0" fontId="3" fillId="0" borderId="5" xfId="0" quotePrefix="1" applyFont="1" applyFill="1" applyBorder="1" applyAlignment="1">
      <alignment horizontal="right" vertical="top" wrapText="1"/>
    </xf>
    <xf numFmtId="0" fontId="12" fillId="0" borderId="0" xfId="0" applyFont="1" applyAlignment="1">
      <alignment vertical="top"/>
    </xf>
    <xf numFmtId="4" fontId="2" fillId="0" borderId="0" xfId="0" quotePrefix="1" applyNumberFormat="1" applyFont="1" applyFill="1" applyBorder="1" applyAlignment="1">
      <alignment vertical="top" wrapText="1"/>
    </xf>
    <xf numFmtId="0" fontId="15" fillId="4" borderId="8" xfId="0" applyFont="1" applyFill="1" applyBorder="1" applyAlignment="1">
      <alignment horizontal="center" vertical="top"/>
    </xf>
    <xf numFmtId="0" fontId="15" fillId="4" borderId="9" xfId="0" applyFont="1" applyFill="1" applyBorder="1" applyAlignment="1">
      <alignment vertical="center" wrapText="1"/>
    </xf>
    <xf numFmtId="1" fontId="15" fillId="4" borderId="10" xfId="0" applyNumberFormat="1" applyFont="1" applyFill="1" applyBorder="1" applyAlignment="1">
      <alignment horizontal="right"/>
    </xf>
    <xf numFmtId="4" fontId="15" fillId="4" borderId="10" xfId="0" applyNumberFormat="1" applyFont="1" applyFill="1" applyBorder="1" applyAlignment="1">
      <alignment vertical="center"/>
    </xf>
    <xf numFmtId="4" fontId="15" fillId="4" borderId="10" xfId="0" applyNumberFormat="1" applyFont="1" applyFill="1" applyBorder="1" applyAlignment="1">
      <alignment horizontal="right" vertical="center"/>
    </xf>
    <xf numFmtId="0" fontId="17" fillId="0" borderId="0" xfId="0" applyFont="1" applyAlignment="1">
      <alignment vertical="center"/>
    </xf>
    <xf numFmtId="0" fontId="15" fillId="0" borderId="11" xfId="0" applyFont="1" applyFill="1" applyBorder="1" applyAlignment="1">
      <alignment horizontal="center" vertical="top"/>
    </xf>
    <xf numFmtId="0" fontId="16" fillId="0" borderId="12" xfId="0" applyFont="1" applyFill="1" applyBorder="1" applyAlignment="1">
      <alignment vertical="center" wrapText="1"/>
    </xf>
    <xf numFmtId="1" fontId="15" fillId="0" borderId="12" xfId="0" applyNumberFormat="1" applyFont="1" applyFill="1" applyBorder="1" applyAlignment="1">
      <alignment horizontal="right"/>
    </xf>
    <xf numFmtId="4" fontId="15" fillId="0" borderId="12" xfId="0" applyNumberFormat="1" applyFont="1" applyFill="1" applyBorder="1" applyAlignment="1">
      <alignment vertical="center"/>
    </xf>
    <xf numFmtId="4" fontId="15" fillId="0" borderId="12" xfId="0" applyNumberFormat="1" applyFont="1" applyFill="1" applyBorder="1" applyAlignment="1">
      <alignment horizontal="right" vertical="center"/>
    </xf>
    <xf numFmtId="0" fontId="17" fillId="0" borderId="0" xfId="0" applyFont="1" applyFill="1" applyAlignment="1">
      <alignment vertical="center"/>
    </xf>
    <xf numFmtId="0" fontId="15" fillId="0" borderId="13" xfId="0" applyFont="1" applyFill="1" applyBorder="1" applyAlignment="1">
      <alignment horizontal="center" vertical="top"/>
    </xf>
    <xf numFmtId="0" fontId="16" fillId="0" borderId="0" xfId="0" applyFont="1" applyFill="1" applyBorder="1" applyAlignment="1">
      <alignment vertical="center" wrapText="1"/>
    </xf>
    <xf numFmtId="1" fontId="16" fillId="0" borderId="0" xfId="0" applyNumberFormat="1" applyFont="1" applyFill="1" applyBorder="1" applyAlignment="1">
      <alignment horizontal="right"/>
    </xf>
    <xf numFmtId="4" fontId="16" fillId="0" borderId="0" xfId="0" applyNumberFormat="1" applyFont="1" applyFill="1" applyBorder="1" applyAlignment="1">
      <alignment vertical="center"/>
    </xf>
    <xf numFmtId="4" fontId="16" fillId="0" borderId="0" xfId="0" applyNumberFormat="1" applyFont="1" applyFill="1" applyBorder="1" applyAlignment="1">
      <alignment horizontal="right" vertical="center"/>
    </xf>
    <xf numFmtId="1" fontId="15" fillId="0" borderId="0" xfId="0" applyNumberFormat="1" applyFont="1" applyFill="1" applyBorder="1" applyAlignment="1">
      <alignment horizontal="right"/>
    </xf>
    <xf numFmtId="4" fontId="15" fillId="0" borderId="0" xfId="0" applyNumberFormat="1" applyFont="1" applyFill="1" applyBorder="1" applyAlignment="1">
      <alignment vertical="center"/>
    </xf>
    <xf numFmtId="4" fontId="15" fillId="0" borderId="0" xfId="0" applyNumberFormat="1" applyFont="1" applyFill="1" applyBorder="1" applyAlignment="1">
      <alignment horizontal="right" vertical="center"/>
    </xf>
    <xf numFmtId="0" fontId="16" fillId="0" borderId="0" xfId="0" applyFont="1" applyFill="1" applyAlignment="1">
      <alignment horizontal="right" wrapText="1"/>
    </xf>
    <xf numFmtId="4" fontId="16" fillId="0" borderId="0" xfId="0" applyNumberFormat="1" applyFont="1" applyFill="1"/>
    <xf numFmtId="4" fontId="16" fillId="0" borderId="0" xfId="0" applyNumberFormat="1" applyFont="1" applyFill="1" applyAlignment="1">
      <alignment horizontal="right"/>
    </xf>
    <xf numFmtId="4" fontId="16" fillId="0" borderId="0" xfId="0" applyNumberFormat="1" applyFont="1" applyFill="1" applyBorder="1" applyAlignment="1">
      <alignment horizontal="right"/>
    </xf>
    <xf numFmtId="0" fontId="15" fillId="0" borderId="0" xfId="0" applyFont="1" applyFill="1" applyBorder="1" applyAlignment="1">
      <alignment vertical="center" wrapText="1"/>
    </xf>
    <xf numFmtId="0" fontId="16" fillId="0" borderId="0" xfId="0" applyFont="1" applyFill="1" applyAlignment="1">
      <alignment vertical="top" wrapText="1"/>
    </xf>
    <xf numFmtId="1" fontId="16" fillId="0" borderId="0" xfId="0" applyNumberFormat="1" applyFont="1" applyFill="1" applyAlignment="1">
      <alignment horizontal="right"/>
    </xf>
    <xf numFmtId="0" fontId="16" fillId="0" borderId="0" xfId="0" applyFont="1"/>
    <xf numFmtId="0" fontId="18" fillId="0" borderId="0" xfId="0" applyFont="1" applyFill="1" applyAlignment="1">
      <alignment horizontal="left"/>
    </xf>
    <xf numFmtId="0" fontId="16" fillId="0" borderId="0" xfId="0" applyFont="1" applyFill="1" applyAlignment="1">
      <alignment wrapText="1"/>
    </xf>
    <xf numFmtId="0" fontId="18" fillId="0" borderId="0" xfId="0" applyFont="1" applyFill="1"/>
    <xf numFmtId="0" fontId="16" fillId="0" borderId="0" xfId="0" applyFont="1" applyFill="1"/>
    <xf numFmtId="0" fontId="16" fillId="0" borderId="0" xfId="0" applyFont="1" applyFill="1" applyAlignment="1">
      <alignment horizontal="right"/>
    </xf>
    <xf numFmtId="4" fontId="16" fillId="0" borderId="0" xfId="0" applyNumberFormat="1" applyFont="1" applyFill="1" applyBorder="1"/>
    <xf numFmtId="0" fontId="16" fillId="0" borderId="0" xfId="0" applyFont="1" applyFill="1" applyAlignment="1">
      <alignment horizontal="left" wrapText="1"/>
    </xf>
    <xf numFmtId="0" fontId="16" fillId="0" borderId="0" xfId="0" applyFont="1" applyAlignment="1">
      <alignment vertical="top" wrapText="1"/>
    </xf>
    <xf numFmtId="3" fontId="16" fillId="0" borderId="0" xfId="0" applyNumberFormat="1" applyFont="1"/>
    <xf numFmtId="4" fontId="16" fillId="0" borderId="0" xfId="0" applyNumberFormat="1" applyFont="1"/>
    <xf numFmtId="0" fontId="16" fillId="0" borderId="0" xfId="0" applyFont="1" applyAlignment="1">
      <alignment horizontal="right" wrapText="1"/>
    </xf>
    <xf numFmtId="0" fontId="15" fillId="0" borderId="13" xfId="0" applyFont="1" applyBorder="1" applyAlignment="1">
      <alignment horizontal="center" vertical="top"/>
    </xf>
    <xf numFmtId="1" fontId="16" fillId="0" borderId="0" xfId="0" applyNumberFormat="1" applyFont="1" applyAlignment="1">
      <alignment horizontal="right"/>
    </xf>
    <xf numFmtId="4" fontId="16" fillId="0" borderId="0" xfId="0" applyNumberFormat="1" applyFont="1" applyAlignment="1">
      <alignment horizontal="right"/>
    </xf>
    <xf numFmtId="0" fontId="15" fillId="0" borderId="0" xfId="0" applyFont="1" applyBorder="1" applyAlignment="1">
      <alignment horizontal="center" vertical="top"/>
    </xf>
    <xf numFmtId="0" fontId="16" fillId="0" borderId="0" xfId="0" applyFont="1" applyBorder="1" applyAlignment="1">
      <alignment vertical="top" wrapText="1"/>
    </xf>
    <xf numFmtId="0" fontId="15" fillId="0" borderId="0" xfId="0" applyFont="1" applyAlignment="1">
      <alignment horizontal="center" vertical="top"/>
    </xf>
    <xf numFmtId="0" fontId="16" fillId="0" borderId="0" xfId="0" applyFont="1" applyAlignment="1">
      <alignment wrapText="1"/>
    </xf>
    <xf numFmtId="0" fontId="15" fillId="0" borderId="0" xfId="0" applyFont="1" applyAlignment="1">
      <alignment wrapText="1"/>
    </xf>
    <xf numFmtId="0" fontId="18" fillId="0" borderId="0" xfId="0" applyFont="1" applyAlignment="1">
      <alignment horizontal="left"/>
    </xf>
    <xf numFmtId="0" fontId="18" fillId="0" borderId="0" xfId="0" applyFont="1" applyFill="1" applyAlignment="1">
      <alignment horizontal="right"/>
    </xf>
    <xf numFmtId="0" fontId="16" fillId="0" borderId="0" xfId="0" applyFont="1" applyFill="1" applyBorder="1" applyAlignment="1">
      <alignment horizontal="right"/>
    </xf>
    <xf numFmtId="4" fontId="16" fillId="0" borderId="0" xfId="28" applyNumberFormat="1" applyFont="1" applyFill="1" applyBorder="1" applyAlignment="1">
      <alignment horizontal="right"/>
    </xf>
    <xf numFmtId="3" fontId="16" fillId="0" borderId="0" xfId="0" applyNumberFormat="1" applyFont="1" applyFill="1" applyAlignment="1">
      <alignment horizontal="right"/>
    </xf>
    <xf numFmtId="1" fontId="16" fillId="0" borderId="0" xfId="0" applyNumberFormat="1" applyFont="1" applyFill="1"/>
    <xf numFmtId="0" fontId="67" fillId="0" borderId="0" xfId="0" applyFont="1" applyFill="1" applyAlignment="1">
      <alignment vertical="top" wrapText="1"/>
    </xf>
    <xf numFmtId="49" fontId="16" fillId="0" borderId="0" xfId="0" applyNumberFormat="1" applyFont="1" applyFill="1" applyAlignment="1">
      <alignment vertical="top" wrapText="1"/>
    </xf>
    <xf numFmtId="0" fontId="16" fillId="0" borderId="0" xfId="0" applyFont="1" applyFill="1" applyBorder="1" applyAlignment="1">
      <alignment wrapText="1"/>
    </xf>
    <xf numFmtId="0" fontId="15" fillId="0" borderId="0" xfId="0" applyFont="1" applyBorder="1" applyAlignment="1">
      <alignment horizontal="left" wrapText="1"/>
    </xf>
    <xf numFmtId="3" fontId="16" fillId="0" borderId="0" xfId="0" applyNumberFormat="1" applyFont="1" applyAlignment="1">
      <alignment horizontal="right"/>
    </xf>
    <xf numFmtId="0" fontId="15" fillId="4" borderId="8" xfId="0" applyFont="1" applyFill="1" applyBorder="1" applyAlignment="1">
      <alignment horizontal="center" vertical="center"/>
    </xf>
    <xf numFmtId="0" fontId="15" fillId="4" borderId="10" xfId="0" applyFont="1" applyFill="1" applyBorder="1" applyAlignment="1">
      <alignment vertical="center" wrapText="1"/>
    </xf>
    <xf numFmtId="3" fontId="15" fillId="4" borderId="10" xfId="0" applyNumberFormat="1" applyFont="1" applyFill="1" applyBorder="1" applyAlignment="1">
      <alignment horizontal="right" vertical="center"/>
    </xf>
    <xf numFmtId="4" fontId="15" fillId="4" borderId="10" xfId="0" applyNumberFormat="1" applyFont="1" applyFill="1" applyBorder="1" applyAlignment="1">
      <alignment horizontal="center" vertical="center"/>
    </xf>
    <xf numFmtId="0" fontId="15" fillId="0" borderId="13" xfId="0" applyFont="1" applyFill="1" applyBorder="1" applyAlignment="1">
      <alignment horizontal="center" vertical="center"/>
    </xf>
    <xf numFmtId="3" fontId="15" fillId="0" borderId="0" xfId="0" applyNumberFormat="1" applyFont="1" applyFill="1" applyBorder="1" applyAlignment="1">
      <alignment horizontal="right" vertical="center"/>
    </xf>
    <xf numFmtId="4" fontId="15" fillId="0" borderId="0" xfId="0" applyNumberFormat="1" applyFont="1" applyFill="1" applyBorder="1" applyAlignment="1">
      <alignment horizontal="center" vertical="center"/>
    </xf>
    <xf numFmtId="0" fontId="15" fillId="0" borderId="8" xfId="0" applyFont="1" applyFill="1" applyBorder="1" applyAlignment="1">
      <alignment horizontal="center" vertical="center"/>
    </xf>
    <xf numFmtId="0" fontId="16" fillId="0" borderId="10" xfId="0" applyFont="1" applyFill="1" applyBorder="1" applyAlignment="1">
      <alignment vertical="center" wrapText="1"/>
    </xf>
    <xf numFmtId="3" fontId="15" fillId="0" borderId="10" xfId="0" applyNumberFormat="1" applyFont="1" applyFill="1" applyBorder="1" applyAlignment="1">
      <alignment horizontal="right" vertical="center"/>
    </xf>
    <xf numFmtId="4" fontId="15" fillId="0" borderId="10" xfId="0" applyNumberFormat="1" applyFont="1" applyFill="1" applyBorder="1" applyAlignment="1">
      <alignment vertical="center"/>
    </xf>
    <xf numFmtId="4" fontId="15" fillId="0" borderId="10" xfId="0" applyNumberFormat="1" applyFont="1" applyFill="1" applyBorder="1" applyAlignment="1">
      <alignment horizontal="center" vertical="center"/>
    </xf>
    <xf numFmtId="0" fontId="3" fillId="0" borderId="13" xfId="0" applyFont="1" applyFill="1" applyBorder="1" applyAlignment="1">
      <alignment horizontal="center"/>
    </xf>
    <xf numFmtId="0" fontId="16" fillId="0" borderId="0" xfId="0" applyFont="1" applyFill="1" applyAlignment="1">
      <alignment horizontal="left" vertical="top" wrapText="1"/>
    </xf>
    <xf numFmtId="171" fontId="16" fillId="0" borderId="0" xfId="0" applyNumberFormat="1" applyFont="1" applyFill="1" applyAlignment="1">
      <alignment horizontal="right"/>
    </xf>
    <xf numFmtId="0" fontId="16" fillId="0" borderId="0" xfId="0" applyFont="1" applyFill="1" applyAlignment="1">
      <alignment horizontal="right" vertical="top" wrapText="1"/>
    </xf>
    <xf numFmtId="3" fontId="16" fillId="0" borderId="0" xfId="0" applyNumberFormat="1" applyFont="1" applyFill="1"/>
    <xf numFmtId="0" fontId="3" fillId="0" borderId="13" xfId="0" applyFont="1" applyBorder="1" applyAlignment="1">
      <alignment horizontal="center"/>
    </xf>
    <xf numFmtId="0" fontId="18" fillId="0" borderId="0" xfId="0" applyFont="1"/>
    <xf numFmtId="0" fontId="16" fillId="0" borderId="0" xfId="0" applyFont="1" applyAlignment="1">
      <alignment horizontal="right"/>
    </xf>
    <xf numFmtId="0" fontId="3" fillId="0" borderId="0" xfId="9" applyFont="1" applyAlignment="1">
      <alignment vertical="top" wrapText="1"/>
    </xf>
    <xf numFmtId="0" fontId="20" fillId="0" borderId="0" xfId="9" applyFont="1" applyAlignment="1">
      <alignment horizontal="center"/>
    </xf>
    <xf numFmtId="0" fontId="21" fillId="0" borderId="0" xfId="9" applyFont="1" applyAlignment="1">
      <alignment vertical="top" wrapText="1"/>
    </xf>
    <xf numFmtId="0" fontId="22" fillId="0" borderId="0" xfId="9" applyFont="1" applyAlignment="1">
      <alignment horizontal="center" vertical="top" wrapText="1"/>
    </xf>
    <xf numFmtId="0" fontId="2" fillId="0" borderId="0" xfId="9" applyFont="1" applyAlignment="1">
      <alignment vertical="top" wrapText="1"/>
    </xf>
    <xf numFmtId="0" fontId="2" fillId="0" borderId="0" xfId="17" applyFont="1" applyAlignment="1">
      <alignment horizontal="justify" vertical="top" wrapText="1"/>
    </xf>
    <xf numFmtId="0" fontId="21" fillId="0" borderId="0" xfId="9" quotePrefix="1" applyFont="1" applyAlignment="1">
      <alignment vertical="top" wrapText="1"/>
    </xf>
    <xf numFmtId="0" fontId="23" fillId="0" borderId="0" xfId="9" applyFont="1" applyAlignment="1">
      <alignment vertical="top" wrapText="1"/>
    </xf>
    <xf numFmtId="0" fontId="21" fillId="0" borderId="0" xfId="9" applyFont="1" applyAlignment="1">
      <alignment horizontal="center" vertical="top" wrapText="1"/>
    </xf>
    <xf numFmtId="0" fontId="3" fillId="0" borderId="0" xfId="0" applyFont="1" applyFill="1" applyAlignment="1">
      <alignment horizontal="left" vertical="top"/>
    </xf>
    <xf numFmtId="0" fontId="24" fillId="0" borderId="0" xfId="0" applyFont="1" applyAlignment="1">
      <alignment wrapText="1"/>
    </xf>
    <xf numFmtId="0" fontId="12" fillId="0" borderId="0" xfId="0" applyFont="1" applyAlignment="1">
      <alignment horizontal="center" vertical="top"/>
    </xf>
    <xf numFmtId="0" fontId="12" fillId="0" borderId="0" xfId="0" applyFont="1" applyAlignment="1">
      <alignment wrapText="1"/>
    </xf>
    <xf numFmtId="1" fontId="12" fillId="0" borderId="0" xfId="0" applyNumberFormat="1" applyFont="1" applyAlignment="1">
      <alignment horizontal="right"/>
    </xf>
    <xf numFmtId="4" fontId="12" fillId="0" borderId="0" xfId="0" applyNumberFormat="1" applyFont="1"/>
    <xf numFmtId="4" fontId="12" fillId="0" borderId="0" xfId="0" applyNumberFormat="1" applyFont="1" applyAlignment="1">
      <alignment horizontal="right"/>
    </xf>
    <xf numFmtId="0" fontId="12" fillId="0" borderId="0" xfId="0" applyFont="1" applyAlignment="1"/>
    <xf numFmtId="4" fontId="12" fillId="0" borderId="0" xfId="0" applyNumberFormat="1" applyFont="1" applyAlignment="1"/>
    <xf numFmtId="0" fontId="12" fillId="0" borderId="7" xfId="0" applyFont="1" applyBorder="1" applyAlignment="1">
      <alignment horizontal="center" vertical="top"/>
    </xf>
    <xf numFmtId="0" fontId="12" fillId="0" borderId="7" xfId="0" applyFont="1" applyBorder="1" applyAlignment="1">
      <alignment wrapText="1"/>
    </xf>
    <xf numFmtId="1" fontId="12" fillId="0" borderId="7" xfId="0" applyNumberFormat="1" applyFont="1" applyBorder="1" applyAlignment="1">
      <alignment horizontal="right"/>
    </xf>
    <xf numFmtId="4" fontId="12" fillId="0" borderId="7" xfId="0" applyNumberFormat="1" applyFont="1" applyBorder="1"/>
    <xf numFmtId="4" fontId="12" fillId="0" borderId="7" xfId="0" applyNumberFormat="1" applyFont="1" applyBorder="1" applyAlignment="1">
      <alignment horizontal="right"/>
    </xf>
    <xf numFmtId="0" fontId="12" fillId="0" borderId="5" xfId="0" applyFont="1" applyBorder="1" applyAlignment="1">
      <alignment horizontal="center" vertical="top"/>
    </xf>
    <xf numFmtId="0" fontId="12" fillId="0" borderId="5" xfId="0" applyFont="1" applyBorder="1" applyAlignment="1">
      <alignment wrapText="1"/>
    </xf>
    <xf numFmtId="1" fontId="12" fillId="0" borderId="5" xfId="0" applyNumberFormat="1" applyFont="1" applyBorder="1" applyAlignment="1">
      <alignment horizontal="right"/>
    </xf>
    <xf numFmtId="4" fontId="12" fillId="0" borderId="5" xfId="0" applyNumberFormat="1" applyFont="1" applyBorder="1"/>
    <xf numFmtId="4" fontId="12" fillId="0" borderId="5" xfId="0" applyNumberFormat="1" applyFont="1" applyBorder="1" applyAlignment="1">
      <alignment horizontal="right"/>
    </xf>
    <xf numFmtId="0" fontId="25" fillId="0" borderId="0" xfId="0" applyFont="1" applyAlignment="1">
      <alignment wrapText="1"/>
    </xf>
    <xf numFmtId="0" fontId="25" fillId="0" borderId="0" xfId="0" applyFont="1" applyAlignment="1">
      <alignment horizontal="center" vertical="center"/>
    </xf>
    <xf numFmtId="0" fontId="12" fillId="0" borderId="14" xfId="0" applyFont="1" applyBorder="1" applyAlignment="1">
      <alignment horizontal="center" vertical="top"/>
    </xf>
    <xf numFmtId="0" fontId="12" fillId="0" borderId="14" xfId="0" applyFont="1" applyBorder="1" applyAlignment="1">
      <alignment wrapText="1"/>
    </xf>
    <xf numFmtId="1" fontId="12" fillId="0" borderId="14" xfId="0" applyNumberFormat="1" applyFont="1" applyBorder="1" applyAlignment="1">
      <alignment horizontal="right"/>
    </xf>
    <xf numFmtId="4" fontId="12" fillId="0" borderId="14" xfId="0" applyNumberFormat="1" applyFont="1" applyBorder="1"/>
    <xf numFmtId="4" fontId="12" fillId="0" borderId="14" xfId="0" applyNumberFormat="1" applyFont="1" applyBorder="1" applyAlignment="1">
      <alignment horizontal="right"/>
    </xf>
    <xf numFmtId="0" fontId="26" fillId="0" borderId="0" xfId="9" applyFont="1" applyAlignment="1">
      <alignment horizontal="center" vertical="top" wrapText="1"/>
    </xf>
    <xf numFmtId="0" fontId="35" fillId="0" borderId="0" xfId="0" applyNumberFormat="1" applyFont="1" applyFill="1" applyAlignment="1">
      <alignment wrapText="1"/>
    </xf>
    <xf numFmtId="0" fontId="35" fillId="0" borderId="15" xfId="0" applyNumberFormat="1" applyFont="1" applyFill="1" applyBorder="1" applyAlignment="1" applyProtection="1">
      <alignment horizontal="left" vertical="top" wrapText="1"/>
      <protection locked="0"/>
    </xf>
    <xf numFmtId="0" fontId="35" fillId="0" borderId="2" xfId="0" applyFont="1" applyFill="1" applyBorder="1" applyAlignment="1" applyProtection="1">
      <alignment horizontal="left" wrapText="1"/>
      <protection locked="0"/>
    </xf>
    <xf numFmtId="1" fontId="35" fillId="0" borderId="2" xfId="0" applyNumberFormat="1" applyFont="1" applyFill="1" applyBorder="1" applyAlignment="1" applyProtection="1">
      <alignment horizontal="right" wrapText="1"/>
      <protection locked="0"/>
    </xf>
    <xf numFmtId="4" fontId="35" fillId="0" borderId="2" xfId="27" applyNumberFormat="1" applyFont="1" applyFill="1" applyBorder="1" applyAlignment="1" applyProtection="1">
      <alignment wrapText="1"/>
      <protection locked="0"/>
    </xf>
    <xf numFmtId="0" fontId="35" fillId="0" borderId="0" xfId="0" applyNumberFormat="1" applyFont="1" applyFill="1" applyAlignment="1">
      <alignment horizontal="left" wrapText="1"/>
    </xf>
    <xf numFmtId="0" fontId="35" fillId="0" borderId="0" xfId="0" applyFont="1" applyFill="1" applyBorder="1" applyAlignment="1" applyProtection="1">
      <alignment horizontal="left" vertical="top" wrapText="1"/>
      <protection locked="0"/>
    </xf>
    <xf numFmtId="0" fontId="35" fillId="0" borderId="0" xfId="0" applyFont="1" applyFill="1" applyAlignment="1">
      <alignment horizontal="left" wrapText="1"/>
    </xf>
    <xf numFmtId="0" fontId="35" fillId="0" borderId="0" xfId="0" applyFont="1" applyFill="1" applyAlignment="1">
      <alignment horizontal="right" wrapText="1"/>
    </xf>
    <xf numFmtId="4" fontId="35" fillId="0" borderId="0" xfId="0" applyNumberFormat="1" applyFont="1" applyFill="1" applyAlignment="1">
      <alignment wrapText="1"/>
    </xf>
    <xf numFmtId="172" fontId="35" fillId="0" borderId="0" xfId="0" applyNumberFormat="1" applyFont="1" applyFill="1" applyAlignment="1" applyProtection="1">
      <alignment horizontal="right" wrapText="1"/>
    </xf>
    <xf numFmtId="0" fontId="35" fillId="0" borderId="0" xfId="0" applyNumberFormat="1" applyFont="1" applyFill="1" applyBorder="1" applyAlignment="1" applyProtection="1">
      <alignment horizontal="left" vertical="top" wrapText="1"/>
      <protection locked="0"/>
    </xf>
    <xf numFmtId="49" fontId="35" fillId="0" borderId="0" xfId="0" applyNumberFormat="1" applyFont="1" applyFill="1" applyBorder="1" applyAlignment="1" applyProtection="1">
      <alignment horizontal="left" vertical="top" wrapText="1"/>
      <protection locked="0"/>
    </xf>
    <xf numFmtId="0" fontId="35" fillId="0" borderId="0" xfId="0" applyFont="1" applyFill="1" applyBorder="1" applyAlignment="1" applyProtection="1">
      <alignment horizontal="left" wrapText="1"/>
      <protection locked="0"/>
    </xf>
    <xf numFmtId="4" fontId="35" fillId="0" borderId="0" xfId="27" applyNumberFormat="1" applyFont="1" applyFill="1" applyBorder="1" applyAlignment="1" applyProtection="1">
      <alignment wrapText="1"/>
      <protection locked="0"/>
    </xf>
    <xf numFmtId="0" fontId="35" fillId="0" borderId="0" xfId="0" applyFont="1" applyFill="1" applyAlignment="1">
      <alignment wrapText="1"/>
    </xf>
    <xf numFmtId="49" fontId="35" fillId="0" borderId="0" xfId="6" applyNumberFormat="1" applyFont="1" applyFill="1" applyBorder="1" applyAlignment="1" applyProtection="1">
      <alignment horizontal="left" vertical="top" wrapText="1"/>
      <protection locked="0"/>
    </xf>
    <xf numFmtId="0" fontId="35" fillId="0" borderId="0" xfId="0" applyFont="1" applyFill="1" applyAlignment="1">
      <alignment horizontal="left" vertical="top" wrapText="1"/>
    </xf>
    <xf numFmtId="49" fontId="36" fillId="0" borderId="0" xfId="0" applyNumberFormat="1" applyFont="1" applyFill="1" applyBorder="1" applyAlignment="1" applyProtection="1">
      <alignment horizontal="left" vertical="top" wrapText="1"/>
      <protection locked="0"/>
    </xf>
    <xf numFmtId="0" fontId="35" fillId="0" borderId="14" xfId="0" applyFont="1" applyFill="1" applyBorder="1" applyAlignment="1" applyProtection="1">
      <alignment horizontal="left" wrapText="1"/>
      <protection locked="0"/>
    </xf>
    <xf numFmtId="0" fontId="35" fillId="0" borderId="0" xfId="0" applyNumberFormat="1" applyFont="1" applyFill="1" applyAlignment="1">
      <alignment horizontal="right" vertical="top" wrapText="1"/>
    </xf>
    <xf numFmtId="1" fontId="35" fillId="0" borderId="0" xfId="0" applyNumberFormat="1" applyFont="1" applyFill="1" applyBorder="1" applyAlignment="1" applyProtection="1">
      <alignment horizontal="right" wrapText="1"/>
      <protection locked="0"/>
    </xf>
    <xf numFmtId="4" fontId="35" fillId="0" borderId="0" xfId="27" applyNumberFormat="1" applyFont="1" applyFill="1" applyBorder="1" applyAlignment="1" applyProtection="1">
      <alignment horizontal="right" wrapText="1"/>
      <protection locked="0"/>
    </xf>
    <xf numFmtId="0" fontId="68" fillId="0" borderId="0" xfId="0" applyFont="1" applyFill="1" applyAlignment="1">
      <alignment wrapText="1"/>
    </xf>
    <xf numFmtId="49" fontId="69" fillId="0" borderId="0" xfId="0" applyNumberFormat="1" applyFont="1" applyFill="1" applyBorder="1" applyAlignment="1" applyProtection="1">
      <alignment horizontal="left" vertical="top" wrapText="1"/>
      <protection locked="0"/>
    </xf>
    <xf numFmtId="0" fontId="36" fillId="0" borderId="0" xfId="0" applyNumberFormat="1" applyFont="1" applyFill="1" applyBorder="1" applyAlignment="1" applyProtection="1">
      <alignment horizontal="right" vertical="top" wrapText="1"/>
      <protection locked="0"/>
    </xf>
    <xf numFmtId="0" fontId="36" fillId="0" borderId="0" xfId="0" applyNumberFormat="1" applyFont="1" applyFill="1" applyBorder="1" applyAlignment="1" applyProtection="1">
      <alignment horizontal="left" vertical="top" wrapText="1"/>
      <protection locked="0"/>
    </xf>
    <xf numFmtId="0" fontId="35" fillId="0" borderId="0" xfId="0" applyNumberFormat="1" applyFont="1" applyFill="1" applyBorder="1" applyAlignment="1" applyProtection="1">
      <alignment horizontal="right" vertical="top" wrapText="1"/>
      <protection locked="0"/>
    </xf>
    <xf numFmtId="0" fontId="35" fillId="0" borderId="0" xfId="0" applyFont="1" applyFill="1" applyAlignment="1">
      <alignment vertical="top" wrapText="1"/>
    </xf>
    <xf numFmtId="0" fontId="35" fillId="0" borderId="0" xfId="0" applyFont="1" applyFill="1" applyBorder="1" applyAlignment="1">
      <alignment horizontal="left"/>
    </xf>
    <xf numFmtId="1" fontId="35" fillId="0" borderId="0" xfId="0" applyNumberFormat="1" applyFont="1" applyFill="1" applyBorder="1" applyAlignment="1">
      <alignment horizontal="right"/>
    </xf>
    <xf numFmtId="166" fontId="35" fillId="0" borderId="0" xfId="27" applyNumberFormat="1" applyFont="1" applyFill="1" applyAlignment="1" applyProtection="1">
      <alignment horizontal="right" wrapText="1"/>
      <protection locked="0"/>
    </xf>
    <xf numFmtId="0" fontId="35" fillId="0" borderId="0" xfId="0" applyFont="1" applyFill="1" applyAlignment="1">
      <alignment horizontal="right" vertical="top" wrapText="1"/>
    </xf>
    <xf numFmtId="49" fontId="36" fillId="0" borderId="0" xfId="0" applyNumberFormat="1" applyFont="1" applyFill="1" applyBorder="1" applyAlignment="1" applyProtection="1">
      <alignment horizontal="left" wrapText="1"/>
      <protection locked="0"/>
    </xf>
    <xf numFmtId="1" fontId="35" fillId="0" borderId="0" xfId="0" applyNumberFormat="1" applyFont="1" applyFill="1" applyAlignment="1">
      <alignment horizontal="right"/>
    </xf>
    <xf numFmtId="0" fontId="35" fillId="0" borderId="14" xfId="0" applyFont="1" applyFill="1" applyBorder="1" applyAlignment="1">
      <alignment horizontal="left"/>
    </xf>
    <xf numFmtId="1" fontId="35" fillId="0" borderId="14" xfId="0" applyNumberFormat="1" applyFont="1" applyFill="1" applyBorder="1" applyAlignment="1" applyProtection="1">
      <alignment horizontal="right" wrapText="1"/>
      <protection locked="0"/>
    </xf>
    <xf numFmtId="166" fontId="35" fillId="0" borderId="14" xfId="27" applyNumberFormat="1" applyFont="1" applyFill="1" applyBorder="1" applyAlignment="1" applyProtection="1">
      <alignment horizontal="right" wrapText="1"/>
      <protection locked="0"/>
    </xf>
    <xf numFmtId="0" fontId="36" fillId="0" borderId="0" xfId="0" applyFont="1" applyFill="1" applyAlignment="1">
      <alignment vertical="top" wrapText="1"/>
    </xf>
    <xf numFmtId="0" fontId="36" fillId="0" borderId="0" xfId="0" applyFont="1" applyFill="1" applyBorder="1" applyAlignment="1" applyProtection="1">
      <alignment horizontal="left" wrapText="1"/>
      <protection locked="0"/>
    </xf>
    <xf numFmtId="1" fontId="36" fillId="0" borderId="0" xfId="0" applyNumberFormat="1" applyFont="1" applyFill="1" applyBorder="1" applyAlignment="1" applyProtection="1">
      <alignment horizontal="right" wrapText="1"/>
      <protection locked="0"/>
    </xf>
    <xf numFmtId="166" fontId="36" fillId="0" borderId="0" xfId="27" applyNumberFormat="1" applyFont="1" applyFill="1" applyAlignment="1" applyProtection="1">
      <alignment horizontal="right" wrapText="1"/>
      <protection locked="0"/>
    </xf>
    <xf numFmtId="0" fontId="35" fillId="0" borderId="0" xfId="0" applyFont="1" applyFill="1" applyAlignment="1">
      <alignment horizontal="left"/>
    </xf>
    <xf numFmtId="1" fontId="35" fillId="0" borderId="0" xfId="0" applyNumberFormat="1" applyFont="1" applyFill="1" applyAlignment="1"/>
    <xf numFmtId="1" fontId="35" fillId="0" borderId="0" xfId="7" applyNumberFormat="1" applyFont="1" applyFill="1" applyAlignment="1" applyProtection="1">
      <alignment horizontal="right" wrapText="1"/>
    </xf>
    <xf numFmtId="1" fontId="35" fillId="0" borderId="14" xfId="0" applyNumberFormat="1" applyFont="1" applyFill="1" applyBorder="1" applyAlignment="1">
      <alignment horizontal="right"/>
    </xf>
    <xf numFmtId="0" fontId="35" fillId="0" borderId="14" xfId="0" applyNumberFormat="1" applyFont="1" applyFill="1" applyBorder="1" applyAlignment="1" applyProtection="1">
      <alignment horizontal="right" vertical="top" wrapText="1"/>
      <protection locked="0"/>
    </xf>
    <xf numFmtId="0" fontId="35" fillId="0" borderId="14" xfId="0" applyNumberFormat="1" applyFont="1" applyFill="1" applyBorder="1" applyAlignment="1" applyProtection="1">
      <alignment horizontal="left" vertical="top" wrapText="1"/>
      <protection locked="0"/>
    </xf>
    <xf numFmtId="0" fontId="35" fillId="0" borderId="14" xfId="0" applyFont="1" applyFill="1" applyBorder="1" applyAlignment="1">
      <alignment wrapText="1"/>
    </xf>
    <xf numFmtId="0" fontId="36" fillId="0" borderId="14" xfId="0" applyFont="1" applyFill="1" applyBorder="1" applyAlignment="1">
      <alignment vertical="top" wrapText="1"/>
    </xf>
    <xf numFmtId="49" fontId="36" fillId="0" borderId="14" xfId="0" applyNumberFormat="1" applyFont="1" applyFill="1" applyBorder="1" applyAlignment="1" applyProtection="1">
      <alignment horizontal="left" vertical="top" wrapText="1"/>
      <protection locked="0"/>
    </xf>
    <xf numFmtId="1" fontId="36" fillId="0" borderId="14" xfId="0" applyNumberFormat="1" applyFont="1" applyFill="1" applyBorder="1" applyAlignment="1" applyProtection="1">
      <protection locked="0"/>
    </xf>
    <xf numFmtId="166" fontId="35" fillId="0" borderId="14" xfId="27" applyFont="1" applyFill="1" applyBorder="1" applyAlignment="1" applyProtection="1">
      <alignment horizontal="right"/>
      <protection locked="0"/>
    </xf>
    <xf numFmtId="1" fontId="35" fillId="0" borderId="0" xfId="0" applyNumberFormat="1" applyFont="1" applyFill="1" applyAlignment="1">
      <alignment wrapText="1"/>
    </xf>
    <xf numFmtId="1" fontId="35" fillId="0" borderId="0" xfId="7" applyNumberFormat="1" applyFont="1" applyFill="1" applyAlignment="1" applyProtection="1">
      <alignment horizontal="left" vertical="top" wrapText="1"/>
    </xf>
    <xf numFmtId="1" fontId="35" fillId="0" borderId="0" xfId="7" applyNumberFormat="1" applyFont="1" applyFill="1" applyAlignment="1" applyProtection="1">
      <alignment horizontal="left" wrapText="1"/>
    </xf>
    <xf numFmtId="49" fontId="35" fillId="0" borderId="0" xfId="0" applyNumberFormat="1" applyFont="1" applyFill="1" applyAlignment="1">
      <alignment horizontal="left" vertical="top" wrapText="1"/>
    </xf>
    <xf numFmtId="49" fontId="36" fillId="0" borderId="0" xfId="7" applyNumberFormat="1" applyFont="1" applyFill="1" applyAlignment="1" applyProtection="1">
      <alignment horizontal="left" vertical="top" wrapText="1"/>
    </xf>
    <xf numFmtId="0" fontId="35" fillId="0" borderId="0" xfId="7" applyFont="1" applyFill="1" applyAlignment="1" applyProtection="1">
      <alignment horizontal="left" wrapText="1"/>
    </xf>
    <xf numFmtId="0" fontId="35" fillId="0" borderId="0" xfId="7" applyFont="1" applyFill="1" applyAlignment="1" applyProtection="1">
      <alignment horizontal="right" wrapText="1"/>
    </xf>
    <xf numFmtId="49" fontId="35" fillId="0" borderId="0" xfId="7" applyNumberFormat="1" applyFont="1" applyFill="1" applyAlignment="1" applyProtection="1">
      <alignment horizontal="left" vertical="top" wrapText="1"/>
    </xf>
    <xf numFmtId="1" fontId="35" fillId="0" borderId="0" xfId="0" applyNumberFormat="1" applyFont="1" applyFill="1" applyAlignment="1">
      <alignment horizontal="right" wrapText="1"/>
    </xf>
    <xf numFmtId="166" fontId="35" fillId="0" borderId="0" xfId="27" applyNumberFormat="1" applyFont="1" applyFill="1" applyAlignment="1">
      <alignment horizontal="right" wrapText="1"/>
    </xf>
    <xf numFmtId="0" fontId="35" fillId="0" borderId="14" xfId="6" applyFont="1" applyFill="1" applyBorder="1" applyAlignment="1">
      <alignment vertical="top" wrapText="1"/>
    </xf>
    <xf numFmtId="0" fontId="35" fillId="0" borderId="14" xfId="6" applyFont="1" applyFill="1" applyBorder="1" applyAlignment="1">
      <alignment horizontal="left" wrapText="1"/>
    </xf>
    <xf numFmtId="173" fontId="35" fillId="0" borderId="14" xfId="6" applyNumberFormat="1" applyFont="1" applyFill="1" applyBorder="1" applyAlignment="1">
      <alignment wrapText="1"/>
    </xf>
    <xf numFmtId="0" fontId="35" fillId="0" borderId="7" xfId="6" applyFont="1" applyFill="1" applyBorder="1" applyAlignment="1">
      <alignment vertical="top" wrapText="1"/>
    </xf>
    <xf numFmtId="0" fontId="35" fillId="0" borderId="7" xfId="6" applyFont="1" applyFill="1" applyBorder="1" applyAlignment="1">
      <alignment horizontal="left" wrapText="1"/>
    </xf>
    <xf numFmtId="173" fontId="35" fillId="0" borderId="7" xfId="6" applyNumberFormat="1" applyFont="1" applyFill="1" applyBorder="1" applyAlignment="1">
      <alignment wrapText="1"/>
    </xf>
    <xf numFmtId="172" fontId="35" fillId="0" borderId="7" xfId="0" applyNumberFormat="1" applyFont="1" applyFill="1" applyBorder="1" applyAlignment="1" applyProtection="1">
      <alignment horizontal="right" wrapText="1"/>
    </xf>
    <xf numFmtId="49" fontId="36" fillId="0" borderId="5" xfId="0" applyNumberFormat="1" applyFont="1" applyFill="1" applyBorder="1" applyAlignment="1" applyProtection="1">
      <alignment horizontal="left" wrapText="1"/>
      <protection locked="0"/>
    </xf>
    <xf numFmtId="0" fontId="36" fillId="0" borderId="5" xfId="0" applyFont="1" applyFill="1" applyBorder="1" applyAlignment="1" applyProtection="1">
      <alignment horizontal="left" wrapText="1"/>
      <protection locked="0"/>
    </xf>
    <xf numFmtId="0" fontId="35" fillId="0" borderId="5" xfId="0" applyFont="1" applyFill="1" applyBorder="1" applyAlignment="1">
      <alignment horizontal="right" wrapText="1"/>
    </xf>
    <xf numFmtId="4" fontId="36" fillId="0" borderId="5" xfId="27" applyNumberFormat="1" applyFont="1" applyFill="1" applyBorder="1" applyAlignment="1" applyProtection="1">
      <alignment wrapText="1"/>
      <protection locked="0"/>
    </xf>
    <xf numFmtId="0" fontId="35" fillId="0" borderId="0" xfId="6" applyFont="1" applyFill="1" applyBorder="1" applyAlignment="1">
      <alignment vertical="top" wrapText="1"/>
    </xf>
    <xf numFmtId="0" fontId="35" fillId="0" borderId="0" xfId="6" applyFont="1" applyFill="1" applyBorder="1" applyAlignment="1">
      <alignment horizontal="left" wrapText="1"/>
    </xf>
    <xf numFmtId="173" fontId="35" fillId="0" borderId="0" xfId="6" applyNumberFormat="1" applyFont="1" applyFill="1" applyBorder="1" applyAlignment="1">
      <alignment wrapText="1"/>
    </xf>
    <xf numFmtId="4" fontId="35" fillId="0" borderId="0" xfId="27" applyNumberFormat="1" applyFont="1" applyFill="1" applyBorder="1" applyAlignment="1">
      <alignment wrapText="1"/>
    </xf>
    <xf numFmtId="0" fontId="35" fillId="0" borderId="0" xfId="14" applyFont="1" applyFill="1" applyBorder="1" applyAlignment="1">
      <alignment horizontal="left" vertical="top" wrapText="1"/>
    </xf>
    <xf numFmtId="0" fontId="35" fillId="0" borderId="0" xfId="14" applyFont="1" applyFill="1" applyBorder="1" applyAlignment="1">
      <alignment horizontal="left" wrapText="1"/>
    </xf>
    <xf numFmtId="1" fontId="35" fillId="0" borderId="0" xfId="14" applyNumberFormat="1" applyFont="1" applyFill="1" applyBorder="1" applyAlignment="1">
      <alignment horizontal="right" wrapText="1"/>
    </xf>
    <xf numFmtId="4" fontId="35" fillId="0" borderId="0" xfId="27" applyNumberFormat="1" applyFont="1" applyFill="1" applyBorder="1" applyAlignment="1" applyProtection="1">
      <alignment horizontal="right"/>
      <protection locked="0"/>
    </xf>
    <xf numFmtId="0" fontId="35" fillId="0" borderId="0" xfId="15" applyFont="1" applyFill="1" applyBorder="1" applyAlignment="1">
      <alignment horizontal="left" vertical="top" wrapText="1"/>
    </xf>
    <xf numFmtId="1" fontId="35" fillId="0" borderId="0" xfId="15" applyNumberFormat="1" applyFont="1" applyFill="1" applyBorder="1" applyAlignment="1">
      <alignment horizontal="right" wrapText="1"/>
    </xf>
    <xf numFmtId="166" fontId="35" fillId="0" borderId="0" xfId="0" applyNumberFormat="1" applyFont="1" applyFill="1" applyAlignment="1">
      <alignment wrapText="1"/>
    </xf>
    <xf numFmtId="49" fontId="35" fillId="0" borderId="0" xfId="0" applyNumberFormat="1"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0" xfId="0" applyFont="1" applyFill="1" applyBorder="1" applyAlignment="1">
      <alignment horizontal="left" wrapText="1"/>
    </xf>
    <xf numFmtId="1" fontId="35" fillId="0" borderId="0" xfId="0" applyNumberFormat="1" applyFont="1" applyFill="1" applyBorder="1" applyAlignment="1">
      <alignment horizontal="right" wrapText="1"/>
    </xf>
    <xf numFmtId="166" fontId="35" fillId="0" borderId="0" xfId="27" applyNumberFormat="1" applyFont="1" applyFill="1" applyBorder="1" applyAlignment="1" applyProtection="1">
      <alignment horizontal="right" wrapText="1"/>
      <protection locked="0"/>
    </xf>
    <xf numFmtId="49" fontId="35" fillId="0" borderId="14" xfId="0" applyNumberFormat="1" applyFont="1" applyFill="1" applyBorder="1" applyAlignment="1">
      <alignment horizontal="left" vertical="top" wrapText="1"/>
    </xf>
    <xf numFmtId="0" fontId="35" fillId="0" borderId="14" xfId="0" applyFont="1" applyFill="1" applyBorder="1" applyAlignment="1">
      <alignment horizontal="left" vertical="top" wrapText="1"/>
    </xf>
    <xf numFmtId="0" fontId="35" fillId="0" borderId="14" xfId="0" applyFont="1" applyFill="1" applyBorder="1" applyAlignment="1">
      <alignment horizontal="left" wrapText="1"/>
    </xf>
    <xf numFmtId="1" fontId="35" fillId="0" borderId="14" xfId="0" applyNumberFormat="1" applyFont="1" applyFill="1" applyBorder="1" applyAlignment="1">
      <alignment horizontal="right" wrapText="1"/>
    </xf>
    <xf numFmtId="49" fontId="36" fillId="0" borderId="7" xfId="0" applyNumberFormat="1" applyFont="1" applyFill="1" applyBorder="1" applyAlignment="1" applyProtection="1">
      <alignment horizontal="left" vertical="top" wrapText="1"/>
      <protection locked="0"/>
    </xf>
    <xf numFmtId="0" fontId="35" fillId="0" borderId="7" xfId="0" applyFont="1" applyFill="1" applyBorder="1" applyAlignment="1" applyProtection="1">
      <alignment horizontal="left" wrapText="1"/>
      <protection locked="0"/>
    </xf>
    <xf numFmtId="4" fontId="35" fillId="0" borderId="7" xfId="27" applyNumberFormat="1" applyFont="1" applyFill="1" applyBorder="1" applyAlignment="1" applyProtection="1">
      <alignment horizontal="right" wrapText="1"/>
      <protection locked="0"/>
    </xf>
    <xf numFmtId="4" fontId="35" fillId="0" borderId="7" xfId="27" applyNumberFormat="1" applyFont="1" applyFill="1" applyBorder="1" applyAlignment="1">
      <alignment wrapText="1"/>
    </xf>
    <xf numFmtId="174" fontId="36" fillId="0" borderId="5" xfId="27" applyNumberFormat="1" applyFont="1" applyFill="1" applyBorder="1" applyAlignment="1" applyProtection="1">
      <alignment horizontal="left" wrapText="1"/>
      <protection locked="0"/>
    </xf>
    <xf numFmtId="0" fontId="35" fillId="0" borderId="5" xfId="0" applyFont="1" applyFill="1" applyBorder="1" applyAlignment="1" applyProtection="1">
      <alignment horizontal="left" wrapText="1"/>
      <protection locked="0"/>
    </xf>
    <xf numFmtId="1" fontId="35" fillId="0" borderId="5" xfId="0" applyNumberFormat="1" applyFont="1" applyFill="1" applyBorder="1" applyAlignment="1" applyProtection="1">
      <alignment horizontal="right" wrapText="1"/>
      <protection locked="0"/>
    </xf>
    <xf numFmtId="4" fontId="35" fillId="0" borderId="5" xfId="27" applyNumberFormat="1" applyFont="1" applyFill="1" applyBorder="1" applyAlignment="1" applyProtection="1">
      <alignment wrapText="1"/>
      <protection locked="0"/>
    </xf>
    <xf numFmtId="175" fontId="36" fillId="0" borderId="0" xfId="27" applyNumberFormat="1" applyFont="1" applyFill="1" applyBorder="1" applyAlignment="1" applyProtection="1">
      <alignment horizontal="right" wrapText="1"/>
      <protection locked="0"/>
    </xf>
    <xf numFmtId="0" fontId="35" fillId="0" borderId="0" xfId="7" applyFont="1" applyFill="1" applyAlignment="1" applyProtection="1">
      <alignment horizontal="left" vertical="top" wrapText="1"/>
    </xf>
    <xf numFmtId="0" fontId="35" fillId="0" borderId="14" xfId="0" applyFont="1" applyFill="1" applyBorder="1" applyAlignment="1">
      <alignment horizontal="right" vertical="top" wrapText="1"/>
    </xf>
    <xf numFmtId="49" fontId="35" fillId="0" borderId="14" xfId="7" applyNumberFormat="1" applyFont="1" applyFill="1" applyBorder="1" applyAlignment="1" applyProtection="1">
      <alignment horizontal="left" vertical="top" wrapText="1"/>
    </xf>
    <xf numFmtId="0" fontId="35" fillId="0" borderId="14" xfId="7" applyFont="1" applyFill="1" applyBorder="1" applyAlignment="1" applyProtection="1">
      <alignment horizontal="left" wrapText="1"/>
    </xf>
    <xf numFmtId="0" fontId="35" fillId="0" borderId="14" xfId="7" applyFont="1" applyFill="1" applyBorder="1" applyAlignment="1" applyProtection="1">
      <alignment horizontal="right" wrapText="1"/>
    </xf>
    <xf numFmtId="49" fontId="35" fillId="0" borderId="7" xfId="7" applyNumberFormat="1" applyFont="1" applyFill="1" applyBorder="1" applyAlignment="1" applyProtection="1">
      <alignment horizontal="left" vertical="top" wrapText="1"/>
    </xf>
    <xf numFmtId="0" fontId="35" fillId="0" borderId="7" xfId="7" applyFont="1" applyFill="1" applyBorder="1" applyAlignment="1" applyProtection="1">
      <alignment horizontal="left" wrapText="1"/>
    </xf>
    <xf numFmtId="0" fontId="35" fillId="0" borderId="7" xfId="7" applyFont="1" applyFill="1" applyBorder="1" applyAlignment="1" applyProtection="1">
      <alignment horizontal="right" wrapText="1"/>
    </xf>
    <xf numFmtId="166" fontId="35" fillId="0" borderId="7" xfId="27" applyNumberFormat="1" applyFont="1" applyFill="1" applyBorder="1" applyAlignment="1" applyProtection="1">
      <alignment horizontal="right" wrapText="1"/>
      <protection locked="0"/>
    </xf>
    <xf numFmtId="0" fontId="35" fillId="0" borderId="0" xfId="0" applyNumberFormat="1" applyFont="1" applyFill="1" applyAlignment="1" applyProtection="1">
      <alignment horizontal="left" vertical="top" wrapText="1"/>
      <protection locked="0"/>
    </xf>
    <xf numFmtId="0" fontId="35" fillId="0" borderId="5" xfId="0" applyFont="1" applyFill="1" applyBorder="1" applyAlignment="1">
      <alignment horizontal="left" wrapText="1"/>
    </xf>
    <xf numFmtId="4" fontId="37" fillId="0" borderId="5" xfId="27" applyNumberFormat="1" applyFont="1" applyFill="1" applyBorder="1" applyAlignment="1">
      <alignment wrapText="1"/>
    </xf>
    <xf numFmtId="0" fontId="35" fillId="0" borderId="0" xfId="15" applyFont="1" applyFill="1" applyBorder="1" applyAlignment="1">
      <alignment horizontal="left" wrapText="1"/>
    </xf>
    <xf numFmtId="0" fontId="36" fillId="0" borderId="0" xfId="12" applyFont="1" applyFill="1" applyAlignment="1">
      <alignment wrapText="1"/>
    </xf>
    <xf numFmtId="0" fontId="35" fillId="0" borderId="0" xfId="12" applyFont="1" applyFill="1" applyAlignment="1">
      <alignment horizontal="left" wrapText="1"/>
    </xf>
    <xf numFmtId="0" fontId="35" fillId="0" borderId="0" xfId="12" applyFont="1" applyFill="1" applyAlignment="1">
      <alignment horizontal="right" wrapText="1"/>
    </xf>
    <xf numFmtId="1" fontId="35" fillId="0" borderId="0" xfId="7" applyNumberFormat="1" applyFont="1" applyFill="1" applyBorder="1" applyAlignment="1" applyProtection="1">
      <alignment horizontal="left" vertical="top" wrapText="1"/>
    </xf>
    <xf numFmtId="0" fontId="35" fillId="0" borderId="0" xfId="7" applyFont="1" applyFill="1" applyBorder="1" applyAlignment="1">
      <alignment horizontal="left" wrapText="1"/>
    </xf>
    <xf numFmtId="0" fontId="35" fillId="0" borderId="0" xfId="7" applyFont="1" applyFill="1" applyBorder="1" applyAlignment="1">
      <alignment horizontal="right" wrapText="1"/>
    </xf>
    <xf numFmtId="0" fontId="35" fillId="0" borderId="0" xfId="22" applyFont="1" applyFill="1" applyAlignment="1" applyProtection="1">
      <alignment horizontal="left" wrapText="1"/>
    </xf>
    <xf numFmtId="174" fontId="35" fillId="0" borderId="0" xfId="24" applyNumberFormat="1" applyFont="1" applyFill="1" applyBorder="1" applyAlignment="1" applyProtection="1">
      <alignment horizontal="left" vertical="top" wrapText="1"/>
      <protection locked="0"/>
    </xf>
    <xf numFmtId="0" fontId="35" fillId="0" borderId="0" xfId="0" applyFont="1" applyFill="1" applyBorder="1" applyAlignment="1">
      <alignment wrapText="1"/>
    </xf>
    <xf numFmtId="0" fontId="35" fillId="0" borderId="14" xfId="0" applyNumberFormat="1" applyFont="1" applyFill="1" applyBorder="1" applyAlignment="1">
      <alignment horizontal="right" vertical="top" wrapText="1"/>
    </xf>
    <xf numFmtId="0" fontId="35" fillId="0" borderId="14" xfId="0" applyNumberFormat="1" applyFont="1" applyFill="1" applyBorder="1" applyAlignment="1">
      <alignment wrapText="1"/>
    </xf>
    <xf numFmtId="1" fontId="35" fillId="0" borderId="14" xfId="7" applyNumberFormat="1" applyFont="1" applyFill="1" applyBorder="1" applyAlignment="1" applyProtection="1">
      <alignment horizontal="left" vertical="top" wrapText="1"/>
    </xf>
    <xf numFmtId="0" fontId="35" fillId="0" borderId="14" xfId="22" applyFont="1" applyFill="1" applyBorder="1" applyAlignment="1" applyProtection="1">
      <alignment horizontal="left" wrapText="1"/>
    </xf>
    <xf numFmtId="1" fontId="35" fillId="0" borderId="14" xfId="7" applyNumberFormat="1" applyFont="1" applyFill="1" applyBorder="1" applyAlignment="1" applyProtection="1">
      <alignment horizontal="right" wrapText="1"/>
    </xf>
    <xf numFmtId="0" fontId="35" fillId="0" borderId="7" xfId="7" applyFont="1" applyFill="1" applyBorder="1" applyAlignment="1">
      <alignment wrapText="1"/>
    </xf>
    <xf numFmtId="0" fontId="35" fillId="0" borderId="7" xfId="7" applyFont="1" applyFill="1" applyBorder="1" applyAlignment="1">
      <alignment horizontal="left" wrapText="1"/>
    </xf>
    <xf numFmtId="0" fontId="35" fillId="0" borderId="7" xfId="7" applyFont="1" applyFill="1" applyBorder="1" applyAlignment="1">
      <alignment horizontal="right" wrapText="1"/>
    </xf>
    <xf numFmtId="0" fontId="35" fillId="0" borderId="0" xfId="7" applyFont="1" applyFill="1" applyBorder="1" applyAlignment="1">
      <alignment wrapText="1"/>
    </xf>
    <xf numFmtId="0" fontId="35" fillId="0" borderId="0" xfId="13" applyNumberFormat="1" applyFont="1" applyFill="1" applyBorder="1" applyAlignment="1">
      <alignment horizontal="right" vertical="center"/>
    </xf>
    <xf numFmtId="0" fontId="36" fillId="0" borderId="0" xfId="18" applyNumberFormat="1" applyFont="1" applyFill="1" applyAlignment="1">
      <alignment horizontal="left" vertical="top" wrapText="1"/>
    </xf>
    <xf numFmtId="174" fontId="36" fillId="0" borderId="0" xfId="24" applyNumberFormat="1" applyFont="1" applyFill="1" applyBorder="1" applyAlignment="1" applyProtection="1">
      <alignment vertical="top" wrapText="1"/>
      <protection locked="0"/>
    </xf>
    <xf numFmtId="0" fontId="35" fillId="0" borderId="0" xfId="2" applyFont="1" applyFill="1" applyAlignment="1" applyProtection="1">
      <alignment horizontal="left" vertical="top" wrapText="1"/>
      <protection locked="0"/>
    </xf>
    <xf numFmtId="0" fontId="38" fillId="0" borderId="0" xfId="2" applyFont="1" applyFill="1" applyBorder="1" applyAlignment="1">
      <alignment horizontal="left" vertical="top" wrapText="1"/>
    </xf>
    <xf numFmtId="0" fontId="35" fillId="0" borderId="0" xfId="2" applyFont="1" applyFill="1" applyAlignment="1">
      <alignment horizontal="left" wrapText="1"/>
    </xf>
    <xf numFmtId="1" fontId="35" fillId="0" borderId="0" xfId="2" applyNumberFormat="1" applyFont="1" applyFill="1" applyAlignment="1">
      <alignment horizontal="right" wrapText="1"/>
    </xf>
    <xf numFmtId="4" fontId="35" fillId="0" borderId="0" xfId="27" applyNumberFormat="1" applyFont="1" applyFill="1" applyAlignment="1" applyProtection="1">
      <alignment horizontal="right" wrapText="1"/>
      <protection locked="0"/>
    </xf>
    <xf numFmtId="0" fontId="35" fillId="0" borderId="0" xfId="2" applyFont="1" applyFill="1" applyBorder="1" applyAlignment="1">
      <alignment horizontal="left" vertical="top" wrapText="1"/>
    </xf>
    <xf numFmtId="4" fontId="35" fillId="0" borderId="0" xfId="0" applyNumberFormat="1" applyFont="1" applyFill="1" applyAlignment="1">
      <alignment horizontal="right" wrapText="1"/>
    </xf>
    <xf numFmtId="0" fontId="36" fillId="0" borderId="0" xfId="0" applyFont="1" applyFill="1" applyAlignment="1">
      <alignment horizontal="left" wrapText="1"/>
    </xf>
    <xf numFmtId="4" fontId="35" fillId="0" borderId="0" xfId="0" applyNumberFormat="1" applyFont="1" applyFill="1" applyBorder="1" applyAlignment="1">
      <alignment horizontal="right"/>
    </xf>
    <xf numFmtId="174" fontId="35" fillId="0" borderId="0" xfId="0" applyNumberFormat="1" applyFont="1" applyFill="1" applyAlignment="1">
      <alignment horizontal="right" vertical="top" wrapText="1"/>
    </xf>
    <xf numFmtId="174" fontId="35" fillId="0" borderId="0" xfId="0" applyNumberFormat="1" applyFont="1" applyFill="1" applyAlignment="1">
      <alignment horizontal="left" vertical="top" wrapText="1"/>
    </xf>
    <xf numFmtId="0" fontId="35" fillId="0" borderId="0" xfId="0" applyFont="1" applyFill="1" applyAlignment="1"/>
    <xf numFmtId="2" fontId="35" fillId="0" borderId="0" xfId="0" applyNumberFormat="1" applyFont="1" applyFill="1" applyAlignment="1">
      <alignment horizontal="right"/>
    </xf>
    <xf numFmtId="1" fontId="35" fillId="0" borderId="0" xfId="0" applyNumberFormat="1" applyFont="1" applyFill="1" applyBorder="1" applyAlignment="1"/>
    <xf numFmtId="1" fontId="35" fillId="0" borderId="0" xfId="27" applyNumberFormat="1" applyFont="1" applyFill="1" applyBorder="1" applyAlignment="1"/>
    <xf numFmtId="0" fontId="35" fillId="0" borderId="0" xfId="2" applyFont="1" applyFill="1" applyAlignment="1">
      <alignment horizontal="left" vertical="top" wrapText="1"/>
    </xf>
    <xf numFmtId="0" fontId="35" fillId="0" borderId="14" xfId="2" quotePrefix="1" applyFont="1" applyFill="1" applyBorder="1" applyAlignment="1">
      <alignment horizontal="left" vertical="top" wrapText="1"/>
    </xf>
    <xf numFmtId="0" fontId="35" fillId="0" borderId="14" xfId="2" applyFont="1" applyFill="1" applyBorder="1" applyAlignment="1">
      <alignment horizontal="left" wrapText="1"/>
    </xf>
    <xf numFmtId="1" fontId="35" fillId="0" borderId="14" xfId="2" applyNumberFormat="1" applyFont="1" applyFill="1" applyBorder="1" applyAlignment="1">
      <alignment horizontal="right" wrapText="1"/>
    </xf>
    <xf numFmtId="0" fontId="35" fillId="0" borderId="7" xfId="2" quotePrefix="1" applyFont="1" applyFill="1" applyBorder="1" applyAlignment="1">
      <alignment horizontal="left" vertical="top" wrapText="1"/>
    </xf>
    <xf numFmtId="0" fontId="35" fillId="0" borderId="7" xfId="2" applyFont="1" applyFill="1" applyBorder="1" applyAlignment="1">
      <alignment horizontal="left" wrapText="1"/>
    </xf>
    <xf numFmtId="1" fontId="35" fillId="0" borderId="7" xfId="2" applyNumberFormat="1" applyFont="1" applyFill="1" applyBorder="1" applyAlignment="1">
      <alignment horizontal="right" wrapText="1"/>
    </xf>
    <xf numFmtId="166" fontId="35" fillId="0" borderId="7" xfId="27" applyFont="1" applyFill="1" applyBorder="1" applyAlignment="1" applyProtection="1">
      <alignment wrapText="1"/>
      <protection locked="0"/>
    </xf>
    <xf numFmtId="174" fontId="36" fillId="0" borderId="0" xfId="27" applyNumberFormat="1" applyFont="1" applyFill="1" applyBorder="1" applyAlignment="1" applyProtection="1">
      <alignment horizontal="right" wrapText="1"/>
      <protection locked="0"/>
    </xf>
    <xf numFmtId="0" fontId="35" fillId="0" borderId="0" xfId="18" applyFont="1" applyFill="1" applyBorder="1" applyAlignment="1">
      <alignment horizontal="left" vertical="top" wrapText="1"/>
    </xf>
    <xf numFmtId="49" fontId="35" fillId="0" borderId="0" xfId="8" applyNumberFormat="1" applyFont="1" applyFill="1" applyBorder="1" applyAlignment="1" applyProtection="1">
      <alignment horizontal="left" vertical="top" wrapText="1"/>
      <protection locked="0"/>
    </xf>
    <xf numFmtId="0" fontId="35" fillId="0" borderId="0" xfId="8" applyFont="1" applyFill="1" applyBorder="1" applyAlignment="1" applyProtection="1">
      <alignment horizontal="left" wrapText="1"/>
      <protection locked="0"/>
    </xf>
    <xf numFmtId="1" fontId="35" fillId="0" borderId="0" xfId="8" applyNumberFormat="1" applyFont="1" applyFill="1" applyBorder="1" applyAlignment="1" applyProtection="1">
      <alignment wrapText="1"/>
      <protection locked="0"/>
    </xf>
    <xf numFmtId="174" fontId="35" fillId="0" borderId="0" xfId="27" applyNumberFormat="1" applyFont="1" applyFill="1" applyBorder="1" applyAlignment="1" applyProtection="1">
      <alignment horizontal="left" wrapText="1"/>
      <protection locked="0"/>
    </xf>
    <xf numFmtId="1" fontId="35" fillId="0" borderId="0" xfId="8" applyNumberFormat="1" applyFont="1" applyFill="1" applyBorder="1" applyAlignment="1" applyProtection="1">
      <alignment wrapText="1"/>
    </xf>
    <xf numFmtId="49" fontId="35" fillId="0" borderId="0" xfId="8" applyNumberFormat="1" applyFont="1" applyFill="1" applyBorder="1" applyAlignment="1" applyProtection="1">
      <alignment horizontal="left" vertical="top" wrapText="1"/>
    </xf>
    <xf numFmtId="0" fontId="35" fillId="0" borderId="0" xfId="8" applyFont="1" applyFill="1" applyBorder="1" applyAlignment="1" applyProtection="1">
      <alignment horizontal="left" wrapText="1"/>
    </xf>
    <xf numFmtId="49" fontId="36" fillId="0" borderId="0" xfId="8" applyNumberFormat="1" applyFont="1" applyFill="1" applyBorder="1" applyAlignment="1" applyProtection="1">
      <alignment horizontal="left" vertical="top" wrapText="1"/>
      <protection locked="0"/>
    </xf>
    <xf numFmtId="0" fontId="35" fillId="0" borderId="0" xfId="8" applyFont="1" applyFill="1" applyBorder="1" applyAlignment="1">
      <alignment vertical="top" wrapText="1"/>
    </xf>
    <xf numFmtId="0" fontId="63" fillId="0" borderId="0" xfId="3" applyFont="1" applyFill="1"/>
    <xf numFmtId="1" fontId="35" fillId="0" borderId="0" xfId="30" applyNumberFormat="1" applyFont="1" applyFill="1" applyBorder="1" applyAlignment="1">
      <alignment wrapText="1"/>
    </xf>
    <xf numFmtId="0" fontId="35" fillId="0" borderId="0" xfId="8" applyFont="1" applyFill="1" applyBorder="1" applyAlignment="1">
      <alignment horizontal="left" wrapText="1"/>
    </xf>
    <xf numFmtId="1" fontId="35" fillId="0" borderId="0" xfId="8" applyNumberFormat="1" applyFont="1" applyFill="1" applyBorder="1" applyAlignment="1">
      <alignment wrapText="1"/>
    </xf>
    <xf numFmtId="0" fontId="35" fillId="0" borderId="0" xfId="0" applyNumberFormat="1" applyFont="1" applyFill="1" applyBorder="1" applyAlignment="1">
      <alignment wrapText="1"/>
    </xf>
    <xf numFmtId="0" fontId="36" fillId="0" borderId="0" xfId="18" applyNumberFormat="1" applyFont="1" applyFill="1" applyBorder="1" applyAlignment="1">
      <alignment horizontal="left" vertical="top" wrapText="1"/>
    </xf>
    <xf numFmtId="174" fontId="38" fillId="0" borderId="0" xfId="27" applyNumberFormat="1" applyFont="1" applyFill="1" applyBorder="1" applyAlignment="1" applyProtection="1">
      <alignment horizontal="left" wrapText="1"/>
      <protection locked="0"/>
    </xf>
    <xf numFmtId="0" fontId="35" fillId="0" borderId="0" xfId="0" applyNumberFormat="1" applyFont="1" applyFill="1" applyBorder="1" applyAlignment="1">
      <alignment horizontal="right" vertical="top" wrapText="1"/>
    </xf>
    <xf numFmtId="0" fontId="70" fillId="0" borderId="0" xfId="0" applyFont="1" applyFill="1" applyBorder="1" applyAlignment="1">
      <alignment horizontal="left"/>
    </xf>
    <xf numFmtId="0" fontId="70" fillId="0" borderId="0" xfId="0" applyFont="1" applyFill="1" applyBorder="1" applyAlignment="1">
      <alignment horizontal="left" vertical="top"/>
    </xf>
    <xf numFmtId="0" fontId="70" fillId="0" borderId="0" xfId="0" applyFont="1" applyFill="1" applyBorder="1" applyAlignment="1">
      <alignment horizontal="left" vertical="top" wrapText="1"/>
    </xf>
    <xf numFmtId="0" fontId="35" fillId="0" borderId="0" xfId="0" applyFont="1" applyFill="1" applyBorder="1" applyAlignment="1" applyProtection="1">
      <alignment horizontal="left"/>
      <protection locked="0"/>
    </xf>
    <xf numFmtId="1" fontId="36" fillId="0" borderId="0" xfId="24" applyNumberFormat="1" applyFont="1" applyFill="1" applyBorder="1" applyAlignment="1" applyProtection="1">
      <alignment horizontal="right"/>
      <protection locked="0"/>
    </xf>
    <xf numFmtId="175" fontId="36" fillId="0" borderId="0" xfId="27" applyNumberFormat="1" applyFont="1" applyFill="1" applyBorder="1" applyAlignment="1" applyProtection="1">
      <protection locked="0"/>
    </xf>
    <xf numFmtId="1" fontId="35" fillId="0" borderId="0" xfId="24" applyNumberFormat="1" applyFont="1" applyFill="1" applyBorder="1" applyAlignment="1" applyProtection="1">
      <alignment horizontal="right"/>
      <protection locked="0"/>
    </xf>
    <xf numFmtId="0" fontId="35" fillId="0" borderId="14" xfId="0" applyFont="1" applyFill="1" applyBorder="1" applyAlignment="1" applyProtection="1">
      <alignment horizontal="left" vertical="top" wrapText="1"/>
      <protection locked="0"/>
    </xf>
    <xf numFmtId="1" fontId="35" fillId="0" borderId="14" xfId="1" applyNumberFormat="1" applyFont="1" applyFill="1" applyBorder="1" applyAlignment="1" applyProtection="1">
      <alignment horizontal="center" wrapText="1"/>
      <protection locked="0"/>
    </xf>
    <xf numFmtId="0" fontId="35" fillId="0" borderId="7" xfId="0" applyFont="1" applyFill="1" applyBorder="1" applyAlignment="1" applyProtection="1">
      <alignment horizontal="left" vertical="top" wrapText="1"/>
      <protection locked="0"/>
    </xf>
    <xf numFmtId="1" fontId="35" fillId="0" borderId="7" xfId="0" applyNumberFormat="1" applyFont="1" applyFill="1" applyBorder="1" applyAlignment="1" applyProtection="1">
      <alignment horizontal="right" wrapText="1"/>
      <protection locked="0"/>
    </xf>
    <xf numFmtId="0" fontId="35" fillId="0" borderId="5" xfId="0" applyFont="1" applyFill="1" applyBorder="1" applyAlignment="1">
      <alignment horizontal="left"/>
    </xf>
    <xf numFmtId="1" fontId="35" fillId="0" borderId="5" xfId="0" applyNumberFormat="1" applyFont="1" applyFill="1" applyBorder="1" applyAlignment="1" applyProtection="1">
      <alignment horizontal="right"/>
      <protection locked="0"/>
    </xf>
    <xf numFmtId="49" fontId="36" fillId="0" borderId="0" xfId="6" applyNumberFormat="1" applyFont="1" applyFill="1" applyBorder="1" applyAlignment="1" applyProtection="1">
      <alignment horizontal="left" vertical="top" wrapText="1"/>
      <protection locked="0"/>
    </xf>
    <xf numFmtId="0" fontId="36" fillId="0" borderId="0" xfId="6" applyFont="1" applyFill="1" applyBorder="1" applyAlignment="1" applyProtection="1">
      <alignment horizontal="left" wrapText="1"/>
      <protection locked="0"/>
    </xf>
    <xf numFmtId="1" fontId="36" fillId="0" borderId="0" xfId="6" applyNumberFormat="1" applyFont="1" applyFill="1" applyBorder="1" applyAlignment="1" applyProtection="1">
      <alignment wrapText="1"/>
      <protection locked="0"/>
    </xf>
    <xf numFmtId="166" fontId="36" fillId="0" borderId="0" xfId="27" applyFont="1" applyFill="1" applyBorder="1" applyAlignment="1" applyProtection="1">
      <alignment horizontal="right" wrapText="1"/>
      <protection locked="0"/>
    </xf>
    <xf numFmtId="0" fontId="35" fillId="0" borderId="0" xfId="6" applyFont="1" applyFill="1" applyBorder="1" applyAlignment="1" applyProtection="1">
      <alignment horizontal="left" wrapText="1"/>
      <protection locked="0"/>
    </xf>
    <xf numFmtId="1" fontId="35" fillId="0" borderId="0" xfId="6" applyNumberFormat="1" applyFont="1" applyFill="1" applyBorder="1" applyAlignment="1" applyProtection="1">
      <alignment wrapText="1"/>
      <protection locked="0"/>
    </xf>
    <xf numFmtId="166" fontId="35" fillId="0" borderId="0" xfId="27" applyFont="1" applyFill="1" applyBorder="1" applyAlignment="1" applyProtection="1">
      <alignment horizontal="right" wrapText="1"/>
      <protection locked="0"/>
    </xf>
    <xf numFmtId="176" fontId="35" fillId="0" borderId="0" xfId="21" applyNumberFormat="1" applyFont="1" applyFill="1" applyBorder="1" applyAlignment="1">
      <alignment horizontal="left" vertical="top" wrapText="1"/>
    </xf>
    <xf numFmtId="0" fontId="35" fillId="0" borderId="14" xfId="6" applyFont="1" applyFill="1" applyBorder="1" applyAlignment="1" applyProtection="1">
      <alignment horizontal="left" wrapText="1"/>
      <protection locked="0"/>
    </xf>
    <xf numFmtId="1" fontId="35" fillId="0" borderId="14" xfId="6" applyNumberFormat="1" applyFont="1" applyFill="1" applyBorder="1" applyAlignment="1" applyProtection="1">
      <alignment wrapText="1"/>
      <protection locked="0"/>
    </xf>
    <xf numFmtId="166" fontId="35" fillId="0" borderId="14" xfId="27" applyFont="1" applyFill="1" applyBorder="1" applyAlignment="1" applyProtection="1">
      <alignment horizontal="right" wrapText="1"/>
      <protection locked="0"/>
    </xf>
    <xf numFmtId="4" fontId="35" fillId="0" borderId="0" xfId="6" applyNumberFormat="1" applyFont="1" applyFill="1" applyBorder="1" applyAlignment="1">
      <alignment horizontal="right" wrapText="1"/>
    </xf>
    <xf numFmtId="1" fontId="35" fillId="0" borderId="0" xfId="28" applyNumberFormat="1" applyFont="1" applyFill="1" applyBorder="1" applyAlignment="1">
      <alignment wrapText="1"/>
    </xf>
    <xf numFmtId="166" fontId="35" fillId="0" borderId="0" xfId="27" applyFont="1" applyFill="1" applyBorder="1" applyAlignment="1">
      <alignment horizontal="right" wrapText="1"/>
    </xf>
    <xf numFmtId="49" fontId="35" fillId="0" borderId="14" xfId="0" applyNumberFormat="1" applyFont="1" applyFill="1" applyBorder="1" applyAlignment="1" applyProtection="1">
      <alignment horizontal="left" vertical="top" wrapText="1"/>
      <protection locked="0"/>
    </xf>
    <xf numFmtId="49" fontId="35" fillId="0" borderId="7" xfId="0" applyNumberFormat="1" applyFont="1" applyFill="1" applyBorder="1" applyAlignment="1" applyProtection="1">
      <alignment horizontal="left" vertical="top" wrapText="1"/>
      <protection locked="0"/>
    </xf>
    <xf numFmtId="4" fontId="35" fillId="0" borderId="7" xfId="27" applyNumberFormat="1" applyFont="1" applyFill="1" applyBorder="1" applyAlignment="1" applyProtection="1">
      <alignment wrapText="1"/>
      <protection locked="0"/>
    </xf>
    <xf numFmtId="174" fontId="36" fillId="0" borderId="5" xfId="28" applyNumberFormat="1" applyFont="1" applyFill="1" applyBorder="1" applyAlignment="1" applyProtection="1">
      <alignment horizontal="left" vertical="top" wrapText="1"/>
      <protection locked="0"/>
    </xf>
    <xf numFmtId="0" fontId="35" fillId="0" borderId="0" xfId="18" applyFont="1" applyFill="1" applyBorder="1" applyAlignment="1">
      <alignment horizontal="left" wrapText="1"/>
    </xf>
    <xf numFmtId="1" fontId="35" fillId="0" borderId="0" xfId="18" applyNumberFormat="1" applyFont="1" applyFill="1" applyBorder="1" applyAlignment="1">
      <alignment wrapText="1"/>
    </xf>
    <xf numFmtId="0" fontId="27" fillId="0" borderId="0" xfId="0" applyFont="1" applyFill="1" applyAlignment="1">
      <alignment vertical="top" wrapText="1"/>
    </xf>
    <xf numFmtId="0" fontId="27" fillId="0" borderId="0" xfId="0" applyFont="1" applyFill="1" applyAlignment="1">
      <alignment horizontal="left" wrapText="1"/>
    </xf>
    <xf numFmtId="1" fontId="27" fillId="0" borderId="0" xfId="0" applyNumberFormat="1" applyFont="1" applyFill="1" applyAlignment="1">
      <alignment wrapText="1"/>
    </xf>
    <xf numFmtId="1" fontId="35" fillId="0" borderId="0" xfId="0" applyNumberFormat="1" applyFont="1" applyFill="1" applyBorder="1" applyAlignment="1" applyProtection="1">
      <alignment horizontal="right"/>
      <protection locked="0"/>
    </xf>
    <xf numFmtId="0" fontId="36" fillId="0" borderId="0" xfId="0" applyFont="1" applyFill="1" applyAlignment="1">
      <alignment wrapText="1"/>
    </xf>
    <xf numFmtId="166" fontId="35" fillId="0" borderId="0" xfId="27" applyFont="1" applyFill="1" applyAlignment="1">
      <alignment horizontal="right" wrapText="1"/>
    </xf>
    <xf numFmtId="1" fontId="35" fillId="0" borderId="0" xfId="29" applyNumberFormat="1" applyFont="1" applyFill="1" applyBorder="1" applyAlignment="1">
      <alignment wrapText="1"/>
    </xf>
    <xf numFmtId="1" fontId="35" fillId="0" borderId="0" xfId="6" applyNumberFormat="1" applyFont="1" applyFill="1" applyBorder="1" applyAlignment="1">
      <alignment wrapText="1"/>
    </xf>
    <xf numFmtId="0" fontId="35" fillId="0" borderId="0" xfId="6" applyFont="1" applyFill="1" applyBorder="1" applyAlignment="1">
      <alignment horizontal="left" vertical="top" wrapText="1"/>
    </xf>
    <xf numFmtId="174" fontId="36" fillId="0" borderId="0" xfId="27" applyNumberFormat="1" applyFont="1" applyFill="1" applyBorder="1" applyAlignment="1" applyProtection="1">
      <alignment horizontal="left" wrapText="1"/>
      <protection locked="0"/>
    </xf>
    <xf numFmtId="0" fontId="36" fillId="0" borderId="0" xfId="0" applyNumberFormat="1" applyFont="1" applyFill="1" applyAlignment="1">
      <alignment horizontal="right" vertical="top" wrapText="1"/>
    </xf>
    <xf numFmtId="0" fontId="35" fillId="0" borderId="0" xfId="0" applyNumberFormat="1" applyFont="1" applyFill="1" applyAlignment="1">
      <alignment vertical="top" wrapText="1"/>
    </xf>
    <xf numFmtId="174" fontId="36" fillId="0" borderId="5" xfId="24" applyNumberFormat="1" applyFont="1" applyFill="1" applyBorder="1" applyAlignment="1" applyProtection="1">
      <alignment horizontal="left" vertical="top" wrapText="1"/>
      <protection locked="0"/>
    </xf>
    <xf numFmtId="174" fontId="36" fillId="0" borderId="0" xfId="24" applyNumberFormat="1" applyFont="1" applyFill="1" applyBorder="1" applyAlignment="1" applyProtection="1">
      <alignment horizontal="left" vertical="top" wrapText="1"/>
      <protection locked="0"/>
    </xf>
    <xf numFmtId="4" fontId="35" fillId="0" borderId="14" xfId="27" applyNumberFormat="1" applyFont="1" applyFill="1" applyBorder="1" applyAlignment="1" applyProtection="1">
      <alignment wrapText="1"/>
      <protection locked="0"/>
    </xf>
    <xf numFmtId="0" fontId="35" fillId="0" borderId="7" xfId="0" applyFont="1" applyFill="1" applyBorder="1" applyAlignment="1">
      <alignment wrapText="1"/>
    </xf>
    <xf numFmtId="0" fontId="35" fillId="0" borderId="7" xfId="0" applyFont="1" applyFill="1" applyBorder="1" applyAlignment="1">
      <alignment horizontal="left" wrapText="1"/>
    </xf>
    <xf numFmtId="0" fontId="35" fillId="0" borderId="5" xfId="0" applyNumberFormat="1" applyFont="1" applyFill="1" applyBorder="1" applyAlignment="1" applyProtection="1">
      <alignment horizontal="left" vertical="top" wrapText="1"/>
      <protection locked="0"/>
    </xf>
    <xf numFmtId="0" fontId="36" fillId="0" borderId="0" xfId="0" applyNumberFormat="1" applyFont="1" applyFill="1" applyAlignment="1">
      <alignment wrapText="1"/>
    </xf>
    <xf numFmtId="49" fontId="39" fillId="0" borderId="2" xfId="0" applyNumberFormat="1" applyFont="1" applyFill="1" applyBorder="1" applyAlignment="1" applyProtection="1">
      <alignment horizontal="left" vertical="top"/>
      <protection locked="0"/>
    </xf>
    <xf numFmtId="0" fontId="39" fillId="0" borderId="0" xfId="0" applyNumberFormat="1" applyFont="1" applyFill="1" applyAlignment="1">
      <alignment horizontal="right" vertical="top" wrapText="1"/>
    </xf>
    <xf numFmtId="0" fontId="2" fillId="0" borderId="0" xfId="0" applyFont="1" applyFill="1" applyAlignment="1">
      <alignment horizontal="right" wrapText="1"/>
    </xf>
    <xf numFmtId="172" fontId="2" fillId="0" borderId="0" xfId="0" applyNumberFormat="1" applyFont="1" applyFill="1" applyAlignment="1" applyProtection="1">
      <alignment horizontal="right" wrapText="1"/>
    </xf>
    <xf numFmtId="0" fontId="2" fillId="0" borderId="0" xfId="0" applyFont="1" applyFill="1" applyBorder="1" applyAlignment="1" applyProtection="1">
      <alignment horizontal="left" wrapText="1"/>
      <protection locked="0"/>
    </xf>
    <xf numFmtId="0" fontId="2" fillId="0" borderId="0" xfId="0" applyFont="1" applyFill="1" applyBorder="1" applyAlignment="1" applyProtection="1">
      <alignment horizontal="right" wrapText="1"/>
      <protection locked="0"/>
    </xf>
    <xf numFmtId="49" fontId="2" fillId="0" borderId="0" xfId="6" applyNumberFormat="1"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49" fontId="3" fillId="0" borderId="0" xfId="0" applyNumberFormat="1" applyFont="1" applyFill="1" applyBorder="1" applyAlignment="1" applyProtection="1">
      <alignment horizontal="left" vertical="top" wrapText="1"/>
      <protection locked="0"/>
    </xf>
    <xf numFmtId="49" fontId="3" fillId="0" borderId="0" xfId="0" applyNumberFormat="1" applyFont="1" applyFill="1" applyAlignment="1">
      <alignment wrapText="1"/>
    </xf>
    <xf numFmtId="0" fontId="3" fillId="0" borderId="0" xfId="0" applyFont="1" applyFill="1" applyAlignment="1">
      <alignment wrapText="1"/>
    </xf>
    <xf numFmtId="49" fontId="3" fillId="0" borderId="0" xfId="6" applyNumberFormat="1" applyFont="1" applyFill="1" applyBorder="1" applyAlignment="1" applyProtection="1">
      <alignment horizontal="left" vertical="top" wrapText="1"/>
      <protection locked="0"/>
    </xf>
    <xf numFmtId="0" fontId="3" fillId="0" borderId="3" xfId="0" applyFont="1" applyFill="1" applyBorder="1" applyAlignment="1">
      <alignment horizontal="right" vertical="top" wrapText="1"/>
    </xf>
    <xf numFmtId="167" fontId="3" fillId="0" borderId="3" xfId="0" applyNumberFormat="1" applyFont="1" applyFill="1" applyBorder="1" applyAlignment="1"/>
    <xf numFmtId="0" fontId="2" fillId="0" borderId="5" xfId="0" applyFont="1" applyFill="1" applyBorder="1" applyAlignment="1">
      <alignment horizontal="left" vertical="top" wrapText="1"/>
    </xf>
    <xf numFmtId="0" fontId="2" fillId="0" borderId="5" xfId="0" applyFont="1" applyFill="1" applyBorder="1" applyAlignment="1">
      <alignment horizontal="right" wrapText="1"/>
    </xf>
    <xf numFmtId="49" fontId="12" fillId="0" borderId="5" xfId="0" applyNumberFormat="1" applyFont="1" applyFill="1" applyBorder="1" applyAlignment="1" applyProtection="1">
      <alignment horizontal="right" vertical="top" wrapText="1"/>
      <protection locked="0"/>
    </xf>
    <xf numFmtId="0" fontId="12" fillId="0" borderId="5" xfId="0" quotePrefix="1" applyFont="1" applyFill="1" applyBorder="1" applyAlignment="1">
      <alignment horizontal="right" vertical="top" wrapText="1"/>
    </xf>
    <xf numFmtId="0" fontId="12" fillId="0" borderId="6" xfId="0" applyFont="1" applyFill="1" applyBorder="1" applyAlignment="1">
      <alignment horizontal="left" vertical="top" wrapText="1"/>
    </xf>
    <xf numFmtId="0" fontId="12" fillId="0" borderId="5" xfId="0" applyFont="1" applyFill="1" applyBorder="1" applyAlignment="1">
      <alignment horizontal="right" vertical="top" wrapText="1"/>
    </xf>
    <xf numFmtId="172" fontId="12" fillId="0" borderId="5" xfId="0" applyNumberFormat="1" applyFont="1" applyFill="1" applyBorder="1" applyAlignment="1" applyProtection="1">
      <alignment horizontal="right" wrapText="1"/>
    </xf>
    <xf numFmtId="167" fontId="12" fillId="0" borderId="0" xfId="0" applyNumberFormat="1" applyFont="1" applyFill="1" applyBorder="1" applyAlignment="1"/>
    <xf numFmtId="167" fontId="12" fillId="0" borderId="5" xfId="0" applyNumberFormat="1" applyFont="1" applyFill="1" applyBorder="1" applyAlignment="1"/>
    <xf numFmtId="167" fontId="12" fillId="0" borderId="6" xfId="0" applyNumberFormat="1" applyFont="1" applyFill="1" applyBorder="1" applyAlignment="1"/>
    <xf numFmtId="49" fontId="2" fillId="5" borderId="0" xfId="0" quotePrefix="1" applyNumberFormat="1" applyFont="1" applyFill="1" applyBorder="1" applyAlignment="1">
      <alignment horizontal="left" vertical="top" wrapText="1"/>
    </xf>
    <xf numFmtId="0" fontId="2" fillId="0" borderId="0" xfId="0" quotePrefix="1" applyFont="1" applyFill="1" applyBorder="1" applyAlignment="1">
      <alignment horizontal="justify" vertical="top" wrapText="1"/>
    </xf>
    <xf numFmtId="0" fontId="68" fillId="0" borderId="0" xfId="0" applyFont="1" applyFill="1" applyAlignment="1">
      <alignment wrapText="1"/>
    </xf>
    <xf numFmtId="0" fontId="2" fillId="0" borderId="0" xfId="0" quotePrefix="1" applyFont="1" applyBorder="1" applyAlignment="1">
      <alignment horizontal="left" wrapText="1"/>
    </xf>
    <xf numFmtId="0" fontId="2" fillId="0" borderId="0" xfId="0" quotePrefix="1" applyFont="1" applyAlignment="1">
      <alignment vertical="top" wrapText="1"/>
    </xf>
    <xf numFmtId="4" fontId="2" fillId="5" borderId="0" xfId="0" applyNumberFormat="1" applyFont="1" applyFill="1" applyBorder="1" applyAlignment="1">
      <alignment horizontal="left" vertical="top"/>
    </xf>
    <xf numFmtId="167" fontId="2" fillId="5" borderId="0" xfId="0" applyNumberFormat="1" applyFont="1" applyFill="1" applyBorder="1" applyAlignment="1">
      <alignment horizontal="right" wrapText="1"/>
    </xf>
    <xf numFmtId="4" fontId="2" fillId="0" borderId="0" xfId="0" applyNumberFormat="1" applyFont="1" applyFill="1" applyAlignment="1"/>
    <xf numFmtId="4" fontId="2" fillId="0" borderId="2" xfId="0" applyNumberFormat="1" applyFont="1" applyFill="1" applyBorder="1" applyAlignment="1"/>
    <xf numFmtId="4" fontId="2" fillId="0" borderId="3" xfId="0" applyNumberFormat="1" applyFont="1" applyFill="1" applyBorder="1" applyAlignment="1"/>
    <xf numFmtId="4" fontId="2" fillId="0" borderId="7" xfId="0" applyNumberFormat="1" applyFont="1" applyFill="1" applyBorder="1" applyAlignment="1"/>
    <xf numFmtId="4" fontId="2" fillId="0" borderId="0" xfId="0" applyNumberFormat="1" applyFont="1" applyFill="1" applyBorder="1" applyAlignment="1"/>
    <xf numFmtId="4" fontId="2" fillId="0" borderId="5" xfId="0" applyNumberFormat="1" applyFont="1" applyFill="1" applyBorder="1" applyAlignment="1"/>
    <xf numFmtId="4" fontId="2" fillId="0" borderId="6" xfId="0" applyNumberFormat="1" applyFont="1" applyFill="1" applyBorder="1" applyAlignment="1"/>
    <xf numFmtId="4" fontId="2" fillId="6" borderId="0" xfId="0" applyNumberFormat="1" applyFont="1" applyFill="1" applyAlignment="1"/>
    <xf numFmtId="4" fontId="2" fillId="5" borderId="0" xfId="0" applyNumberFormat="1" applyFont="1" applyFill="1" applyAlignment="1"/>
    <xf numFmtId="4" fontId="3" fillId="6" borderId="0" xfId="0" applyNumberFormat="1" applyFont="1" applyFill="1" applyAlignment="1"/>
    <xf numFmtId="4" fontId="2" fillId="5" borderId="0" xfId="0" applyNumberFormat="1" applyFont="1" applyFill="1" applyBorder="1" applyAlignment="1"/>
    <xf numFmtId="4" fontId="2" fillId="0" borderId="0" xfId="0" applyNumberFormat="1" applyFont="1" applyFill="1"/>
    <xf numFmtId="4" fontId="3" fillId="6" borderId="0" xfId="0" applyNumberFormat="1" applyFont="1" applyFill="1" applyBorder="1" applyAlignment="1">
      <alignment wrapText="1"/>
    </xf>
    <xf numFmtId="4" fontId="2" fillId="5" borderId="0" xfId="0" applyNumberFormat="1" applyFont="1" applyFill="1" applyBorder="1" applyAlignment="1">
      <alignment wrapText="1"/>
    </xf>
    <xf numFmtId="4" fontId="2" fillId="6" borderId="0" xfId="0" applyNumberFormat="1" applyFont="1" applyFill="1" applyBorder="1" applyAlignment="1">
      <alignment wrapText="1"/>
    </xf>
    <xf numFmtId="4" fontId="3" fillId="5" borderId="0" xfId="0" applyNumberFormat="1" applyFont="1" applyFill="1" applyBorder="1" applyAlignment="1">
      <alignment wrapText="1"/>
    </xf>
    <xf numFmtId="4" fontId="2" fillId="0" borderId="0" xfId="0" applyNumberFormat="1" applyFont="1" applyFill="1" applyBorder="1" applyAlignment="1">
      <alignment wrapText="1"/>
    </xf>
    <xf numFmtId="4" fontId="3" fillId="6" borderId="0" xfId="0" applyNumberFormat="1" applyFont="1" applyFill="1" applyBorder="1" applyAlignment="1"/>
    <xf numFmtId="0" fontId="3" fillId="0" borderId="0" xfId="0" applyFont="1" applyFill="1" applyBorder="1" applyAlignment="1">
      <alignment horizontal="right" vertical="top" wrapText="1"/>
    </xf>
    <xf numFmtId="167" fontId="3" fillId="0" borderId="0" xfId="0" applyNumberFormat="1" applyFont="1" applyFill="1" applyBorder="1" applyAlignment="1"/>
    <xf numFmtId="0" fontId="71" fillId="8" borderId="0" xfId="0" applyFont="1" applyFill="1" applyBorder="1" applyAlignment="1">
      <alignment horizontal="left" vertical="top" shrinkToFit="1"/>
    </xf>
    <xf numFmtId="0" fontId="41" fillId="0" borderId="0" xfId="0" applyFont="1" applyFill="1" applyBorder="1" applyAlignment="1">
      <alignment horizontal="center" vertical="center"/>
    </xf>
    <xf numFmtId="2" fontId="71" fillId="0" borderId="0" xfId="0" applyNumberFormat="1" applyFont="1" applyFill="1" applyBorder="1" applyAlignment="1">
      <alignment vertical="top"/>
    </xf>
    <xf numFmtId="2" fontId="71" fillId="0" borderId="0" xfId="0" applyNumberFormat="1" applyFont="1" applyFill="1" applyBorder="1" applyAlignment="1">
      <alignment horizontal="left" vertical="top"/>
    </xf>
    <xf numFmtId="4" fontId="71" fillId="0" borderId="16" xfId="0" applyNumberFormat="1" applyFont="1" applyFill="1" applyBorder="1" applyAlignment="1">
      <alignment vertical="top"/>
    </xf>
    <xf numFmtId="4" fontId="71" fillId="0" borderId="0" xfId="0" applyNumberFormat="1" applyFont="1" applyFill="1" applyBorder="1" applyAlignment="1">
      <alignment vertical="top"/>
    </xf>
    <xf numFmtId="4" fontId="71" fillId="0" borderId="0" xfId="0" applyNumberFormat="1" applyFont="1" applyFill="1" applyBorder="1" applyAlignment="1"/>
    <xf numFmtId="0" fontId="72" fillId="0" borderId="0" xfId="0" applyFont="1" applyFill="1" applyBorder="1" applyAlignment="1">
      <alignment vertical="top" wrapText="1"/>
    </xf>
    <xf numFmtId="4" fontId="72" fillId="0" borderId="0" xfId="0" applyNumberFormat="1" applyFont="1" applyFill="1" applyBorder="1" applyAlignment="1">
      <alignment vertical="top" wrapText="1"/>
    </xf>
    <xf numFmtId="0" fontId="73" fillId="0" borderId="0" xfId="0" applyFont="1" applyFill="1" applyBorder="1" applyAlignment="1">
      <alignment vertical="top" wrapText="1"/>
    </xf>
    <xf numFmtId="0" fontId="74" fillId="0" borderId="0" xfId="0" applyFont="1" applyFill="1" applyBorder="1" applyAlignment="1">
      <alignment vertical="top" wrapText="1"/>
    </xf>
    <xf numFmtId="4" fontId="74" fillId="0" borderId="0" xfId="0" applyNumberFormat="1" applyFont="1" applyFill="1" applyBorder="1" applyAlignment="1">
      <alignment vertical="top" wrapText="1"/>
    </xf>
    <xf numFmtId="0" fontId="72" fillId="0" borderId="0" xfId="0" applyFont="1" applyFill="1" applyBorder="1" applyAlignment="1">
      <alignment horizontal="right"/>
    </xf>
    <xf numFmtId="4" fontId="72" fillId="0" borderId="0" xfId="0" applyNumberFormat="1" applyFont="1" applyFill="1" applyBorder="1" applyAlignment="1"/>
    <xf numFmtId="4" fontId="72" fillId="0" borderId="0" xfId="0" applyNumberFormat="1" applyFont="1" applyFill="1" applyBorder="1"/>
    <xf numFmtId="177" fontId="72" fillId="0" borderId="0" xfId="0" applyNumberFormat="1" applyFont="1" applyFill="1" applyBorder="1" applyAlignment="1">
      <alignment vertical="top" wrapText="1"/>
    </xf>
    <xf numFmtId="2" fontId="72" fillId="0" borderId="0" xfId="0" applyNumberFormat="1" applyFont="1" applyFill="1" applyBorder="1" applyAlignment="1">
      <alignment horizontal="right"/>
    </xf>
    <xf numFmtId="0" fontId="71" fillId="5" borderId="0" xfId="0" applyFont="1" applyFill="1" applyBorder="1" applyAlignment="1">
      <alignment horizontal="left" vertical="top"/>
    </xf>
    <xf numFmtId="4" fontId="72" fillId="0" borderId="0" xfId="0" applyNumberFormat="1" applyFont="1" applyFill="1" applyAlignment="1"/>
    <xf numFmtId="0" fontId="41" fillId="0" borderId="0" xfId="0" applyFont="1" applyFill="1" applyBorder="1" applyAlignment="1">
      <alignment horizontal="left" vertical="top"/>
    </xf>
    <xf numFmtId="0" fontId="71" fillId="0" borderId="0" xfId="0" applyFont="1" applyFill="1" applyBorder="1" applyAlignment="1">
      <alignment vertical="top" wrapText="1"/>
    </xf>
    <xf numFmtId="4" fontId="71" fillId="0" borderId="0" xfId="0" applyNumberFormat="1" applyFont="1" applyFill="1" applyBorder="1" applyAlignment="1">
      <alignment vertical="top" wrapText="1"/>
    </xf>
    <xf numFmtId="0" fontId="71" fillId="0" borderId="0" xfId="0" applyFont="1" applyFill="1" applyBorder="1" applyAlignment="1">
      <alignment horizontal="right"/>
    </xf>
    <xf numFmtId="0" fontId="44" fillId="0" borderId="0" xfId="0" applyFont="1" applyFill="1" applyBorder="1" applyAlignment="1">
      <alignment horizontal="left" vertical="top"/>
    </xf>
    <xf numFmtId="4" fontId="74" fillId="0" borderId="0" xfId="0" applyNumberFormat="1" applyFont="1" applyFill="1" applyBorder="1" applyAlignment="1"/>
    <xf numFmtId="4" fontId="74" fillId="0" borderId="0" xfId="0" applyNumberFormat="1" applyFont="1" applyFill="1" applyBorder="1"/>
    <xf numFmtId="0" fontId="45" fillId="0" borderId="0" xfId="0" applyFont="1" applyFill="1" applyBorder="1" applyAlignment="1">
      <alignment horizontal="left" vertical="top"/>
    </xf>
    <xf numFmtId="4" fontId="71" fillId="0" borderId="0" xfId="0" applyNumberFormat="1" applyFont="1" applyFill="1" applyBorder="1"/>
    <xf numFmtId="0" fontId="71" fillId="8" borderId="17" xfId="0" applyFont="1" applyFill="1" applyBorder="1" applyAlignment="1">
      <alignment horizontal="left" vertical="top" shrinkToFit="1"/>
    </xf>
    <xf numFmtId="0" fontId="72" fillId="1" borderId="18" xfId="0" applyFont="1" applyFill="1" applyBorder="1" applyAlignment="1">
      <alignment horizontal="left" vertical="top"/>
    </xf>
    <xf numFmtId="49" fontId="74" fillId="1" borderId="18" xfId="0" applyNumberFormat="1" applyFont="1" applyFill="1" applyBorder="1" applyAlignment="1">
      <alignment horizontal="left" vertical="center" wrapText="1"/>
    </xf>
    <xf numFmtId="0" fontId="72" fillId="1" borderId="18" xfId="0" applyFont="1" applyFill="1" applyBorder="1" applyAlignment="1">
      <alignment horizontal="center" vertical="center" wrapText="1"/>
    </xf>
    <xf numFmtId="4" fontId="72" fillId="1" borderId="18" xfId="0" applyNumberFormat="1" applyFont="1" applyFill="1" applyBorder="1" applyAlignment="1">
      <alignment horizontal="center" vertical="center" wrapText="1"/>
    </xf>
    <xf numFmtId="0" fontId="72" fillId="1" borderId="18" xfId="0" applyFont="1" applyFill="1" applyBorder="1" applyAlignment="1">
      <alignment horizontal="center" vertical="center"/>
    </xf>
    <xf numFmtId="4" fontId="72" fillId="1" borderId="18" xfId="0" applyNumberFormat="1" applyFont="1" applyFill="1" applyBorder="1" applyAlignment="1">
      <alignment horizontal="center" vertical="center"/>
    </xf>
    <xf numFmtId="4" fontId="72" fillId="1" borderId="19" xfId="0" applyNumberFormat="1" applyFont="1" applyFill="1" applyBorder="1" applyAlignment="1">
      <alignment horizontal="center" vertical="center" wrapText="1"/>
    </xf>
    <xf numFmtId="0" fontId="72" fillId="0" borderId="0" xfId="0" applyFont="1" applyFill="1" applyBorder="1" applyAlignment="1">
      <alignment horizontal="left" vertical="top"/>
    </xf>
    <xf numFmtId="4" fontId="72" fillId="0" borderId="0" xfId="0" applyNumberFormat="1" applyFont="1" applyFill="1" applyBorder="1" applyAlignment="1">
      <alignment horizontal="right" wrapText="1"/>
    </xf>
    <xf numFmtId="0" fontId="75" fillId="8" borderId="0" xfId="0" applyFont="1" applyFill="1" applyBorder="1" applyAlignment="1">
      <alignment horizontal="left" vertical="top" shrinkToFit="1"/>
    </xf>
    <xf numFmtId="0" fontId="76" fillId="0" borderId="0" xfId="0" applyFont="1" applyFill="1" applyBorder="1" applyAlignment="1">
      <alignment horizontal="left" vertical="top"/>
    </xf>
    <xf numFmtId="49" fontId="75" fillId="0" borderId="0" xfId="0" applyNumberFormat="1" applyFont="1" applyFill="1" applyBorder="1" applyAlignment="1">
      <alignment vertical="top" wrapText="1"/>
    </xf>
    <xf numFmtId="0" fontId="76" fillId="0" borderId="0" xfId="0" applyFont="1" applyFill="1" applyBorder="1" applyAlignment="1">
      <alignment vertical="top" wrapText="1"/>
    </xf>
    <xf numFmtId="4" fontId="76" fillId="0" borderId="0" xfId="0" applyNumberFormat="1" applyFont="1" applyFill="1" applyBorder="1" applyAlignment="1">
      <alignment vertical="top" wrapText="1"/>
    </xf>
    <xf numFmtId="0" fontId="76" fillId="0" borderId="0" xfId="0" applyFont="1" applyFill="1" applyBorder="1" applyAlignment="1">
      <alignment horizontal="right"/>
    </xf>
    <xf numFmtId="4" fontId="76" fillId="0" borderId="0" xfId="0" applyNumberFormat="1" applyFont="1" applyFill="1" applyBorder="1" applyAlignment="1"/>
    <xf numFmtId="4" fontId="76" fillId="0" borderId="0" xfId="0" applyNumberFormat="1" applyFont="1" applyFill="1" applyBorder="1" applyAlignment="1">
      <alignment horizontal="right" wrapText="1"/>
    </xf>
    <xf numFmtId="0" fontId="75" fillId="0" borderId="0" xfId="0" applyFont="1" applyFill="1" applyBorder="1" applyAlignment="1">
      <alignment vertical="top" wrapText="1"/>
    </xf>
    <xf numFmtId="4" fontId="75" fillId="0" borderId="0" xfId="0" applyNumberFormat="1" applyFont="1" applyFill="1" applyBorder="1" applyAlignment="1">
      <alignment vertical="top" wrapText="1"/>
    </xf>
    <xf numFmtId="0" fontId="77" fillId="0" borderId="0" xfId="0" applyFont="1" applyFill="1" applyBorder="1" applyAlignment="1">
      <alignment vertical="top" wrapText="1"/>
    </xf>
    <xf numFmtId="0" fontId="76" fillId="0" borderId="0" xfId="0" applyFont="1" applyBorder="1" applyAlignment="1">
      <alignment vertical="top" wrapText="1"/>
    </xf>
    <xf numFmtId="0" fontId="75" fillId="0" borderId="0" xfId="0" applyFont="1" applyBorder="1" applyAlignment="1">
      <alignment horizontal="left" vertical="top"/>
    </xf>
    <xf numFmtId="0" fontId="76" fillId="0" borderId="0" xfId="0" applyFont="1" applyBorder="1"/>
    <xf numFmtId="4" fontId="76" fillId="0" borderId="0" xfId="0" applyNumberFormat="1" applyFont="1" applyBorder="1"/>
    <xf numFmtId="4" fontId="76" fillId="0" borderId="0" xfId="0" applyNumberFormat="1" applyFont="1" applyFill="1" applyBorder="1"/>
    <xf numFmtId="0" fontId="76" fillId="0" borderId="0" xfId="0" applyFont="1" applyAlignment="1">
      <alignment horizontal="left" vertical="top" wrapText="1"/>
    </xf>
    <xf numFmtId="49" fontId="76" fillId="0" borderId="0" xfId="0" applyNumberFormat="1" applyFont="1" applyFill="1" applyBorder="1" applyAlignment="1">
      <alignment vertical="top" wrapText="1"/>
    </xf>
    <xf numFmtId="49" fontId="78" fillId="0" borderId="0" xfId="0" applyNumberFormat="1" applyFont="1" applyFill="1" applyBorder="1" applyAlignment="1">
      <alignment vertical="top" wrapText="1"/>
    </xf>
    <xf numFmtId="0" fontId="75" fillId="8" borderId="0" xfId="0" applyFont="1" applyFill="1" applyBorder="1" applyAlignment="1">
      <alignment horizontal="right" vertical="top" shrinkToFit="1"/>
    </xf>
    <xf numFmtId="49" fontId="77" fillId="0" borderId="0" xfId="0" applyNumberFormat="1" applyFont="1" applyFill="1" applyBorder="1" applyAlignment="1">
      <alignment vertical="top" wrapText="1"/>
    </xf>
    <xf numFmtId="49" fontId="72" fillId="0" borderId="0" xfId="0" applyNumberFormat="1" applyFont="1" applyFill="1" applyBorder="1" applyAlignment="1">
      <alignment vertical="top" wrapText="1"/>
    </xf>
    <xf numFmtId="0" fontId="71" fillId="8" borderId="7" xfId="0" applyFont="1" applyFill="1" applyBorder="1" applyAlignment="1">
      <alignment horizontal="left" vertical="top" shrinkToFit="1"/>
    </xf>
    <xf numFmtId="0" fontId="72" fillId="0" borderId="7" xfId="0" applyFont="1" applyFill="1" applyBorder="1" applyAlignment="1">
      <alignment horizontal="left" vertical="top"/>
    </xf>
    <xf numFmtId="49" fontId="74" fillId="0" borderId="7" xfId="0" applyNumberFormat="1" applyFont="1" applyFill="1" applyBorder="1" applyAlignment="1">
      <alignment vertical="top" wrapText="1"/>
    </xf>
    <xf numFmtId="0" fontId="72" fillId="0" borderId="7" xfId="0" applyFont="1" applyFill="1" applyBorder="1" applyAlignment="1">
      <alignment vertical="top" wrapText="1"/>
    </xf>
    <xf numFmtId="4" fontId="72" fillId="0" borderId="7" xfId="0" applyNumberFormat="1" applyFont="1" applyFill="1" applyBorder="1" applyAlignment="1">
      <alignment vertical="top" wrapText="1"/>
    </xf>
    <xf numFmtId="0" fontId="72" fillId="0" borderId="7" xfId="0" applyFont="1" applyFill="1" applyBorder="1" applyAlignment="1">
      <alignment horizontal="right"/>
    </xf>
    <xf numFmtId="4" fontId="72" fillId="0" borderId="7" xfId="0" applyNumberFormat="1" applyFont="1" applyFill="1" applyBorder="1" applyAlignment="1"/>
    <xf numFmtId="4" fontId="72" fillId="0" borderId="7" xfId="0" applyNumberFormat="1" applyFont="1" applyFill="1" applyBorder="1" applyAlignment="1">
      <alignment horizontal="right" wrapText="1"/>
    </xf>
    <xf numFmtId="0" fontId="0" fillId="5" borderId="0" xfId="0" applyFill="1"/>
    <xf numFmtId="0" fontId="79" fillId="0" borderId="0" xfId="0" applyFont="1" applyFill="1" applyBorder="1" applyAlignment="1">
      <alignment horizontal="right"/>
    </xf>
    <xf numFmtId="4" fontId="79" fillId="0" borderId="0" xfId="0" applyNumberFormat="1" applyFont="1" applyFill="1" applyBorder="1" applyAlignment="1"/>
    <xf numFmtId="4" fontId="79" fillId="0" borderId="0" xfId="0" applyNumberFormat="1" applyFont="1" applyFill="1" applyBorder="1"/>
    <xf numFmtId="0" fontId="79" fillId="0" borderId="0" xfId="0" applyFont="1" applyFill="1" applyBorder="1" applyAlignment="1">
      <alignment vertical="top" wrapText="1"/>
    </xf>
    <xf numFmtId="4" fontId="79" fillId="0" borderId="0" xfId="0" applyNumberFormat="1" applyFont="1" applyFill="1" applyBorder="1" applyAlignment="1">
      <alignment vertical="top" wrapText="1"/>
    </xf>
    <xf numFmtId="0" fontId="80" fillId="0" borderId="0" xfId="0" applyFont="1" applyFill="1" applyBorder="1" applyAlignment="1">
      <alignment vertical="top" wrapText="1"/>
    </xf>
    <xf numFmtId="4" fontId="80" fillId="0" borderId="0" xfId="0" applyNumberFormat="1" applyFont="1" applyFill="1" applyBorder="1" applyAlignment="1">
      <alignment vertical="top" wrapText="1"/>
    </xf>
    <xf numFmtId="0" fontId="80" fillId="0" borderId="0" xfId="0" applyFont="1" applyFill="1" applyBorder="1" applyAlignment="1">
      <alignment horizontal="right"/>
    </xf>
    <xf numFmtId="0" fontId="80" fillId="9" borderId="7" xfId="0" applyFont="1" applyFill="1" applyBorder="1" applyAlignment="1">
      <alignment vertical="top" wrapText="1"/>
    </xf>
    <xf numFmtId="4" fontId="80" fillId="9" borderId="7" xfId="0" applyNumberFormat="1" applyFont="1" applyFill="1" applyBorder="1" applyAlignment="1">
      <alignment vertical="top" wrapText="1"/>
    </xf>
    <xf numFmtId="0" fontId="80" fillId="9" borderId="7" xfId="0" applyFont="1" applyFill="1" applyBorder="1" applyAlignment="1">
      <alignment horizontal="right"/>
    </xf>
    <xf numFmtId="4" fontId="80" fillId="9" borderId="7" xfId="0" applyNumberFormat="1" applyFont="1" applyFill="1" applyBorder="1" applyAlignment="1"/>
    <xf numFmtId="4" fontId="80" fillId="9" borderId="7" xfId="0" applyNumberFormat="1" applyFont="1" applyFill="1" applyBorder="1"/>
    <xf numFmtId="0" fontId="80" fillId="0" borderId="7" xfId="0" applyFont="1" applyFill="1" applyBorder="1" applyAlignment="1">
      <alignment vertical="top" wrapText="1"/>
    </xf>
    <xf numFmtId="4" fontId="80" fillId="0" borderId="7" xfId="0" applyNumberFormat="1" applyFont="1" applyFill="1" applyBorder="1" applyAlignment="1">
      <alignment vertical="top" wrapText="1"/>
    </xf>
    <xf numFmtId="0" fontId="80" fillId="0" borderId="7" xfId="0" applyFont="1" applyFill="1" applyBorder="1" applyAlignment="1">
      <alignment horizontal="right"/>
    </xf>
    <xf numFmtId="4" fontId="80" fillId="0" borderId="7" xfId="0" applyNumberFormat="1" applyFont="1" applyFill="1" applyBorder="1" applyAlignment="1"/>
    <xf numFmtId="4" fontId="80" fillId="0" borderId="7" xfId="0" applyNumberFormat="1" applyFont="1" applyFill="1" applyBorder="1"/>
    <xf numFmtId="0" fontId="80" fillId="9" borderId="2" xfId="0" applyFont="1" applyFill="1" applyBorder="1" applyAlignment="1">
      <alignment vertical="top" wrapText="1"/>
    </xf>
    <xf numFmtId="4" fontId="80" fillId="9" borderId="2" xfId="0" applyNumberFormat="1" applyFont="1" applyFill="1" applyBorder="1" applyAlignment="1">
      <alignment vertical="top" wrapText="1"/>
    </xf>
    <xf numFmtId="0" fontId="80" fillId="9" borderId="2" xfId="0" applyFont="1" applyFill="1" applyBorder="1" applyAlignment="1">
      <alignment horizontal="right"/>
    </xf>
    <xf numFmtId="4" fontId="80" fillId="9" borderId="2" xfId="0" applyNumberFormat="1" applyFont="1" applyFill="1" applyBorder="1" applyAlignment="1"/>
    <xf numFmtId="4" fontId="80" fillId="9" borderId="2" xfId="0" applyNumberFormat="1" applyFont="1" applyFill="1" applyBorder="1"/>
    <xf numFmtId="0" fontId="81" fillId="0" borderId="0" xfId="0" applyFont="1" applyFill="1" applyBorder="1" applyAlignment="1">
      <alignment vertical="top" wrapText="1"/>
    </xf>
    <xf numFmtId="4" fontId="81" fillId="0" borderId="0" xfId="0" applyNumberFormat="1" applyFont="1" applyFill="1" applyBorder="1" applyAlignment="1">
      <alignment vertical="top" wrapText="1"/>
    </xf>
    <xf numFmtId="4" fontId="81" fillId="0" borderId="0" xfId="0" applyNumberFormat="1" applyFont="1" applyFill="1" applyBorder="1" applyAlignment="1"/>
    <xf numFmtId="4" fontId="81" fillId="0" borderId="0" xfId="0" applyNumberFormat="1" applyFont="1" applyFill="1" applyBorder="1"/>
    <xf numFmtId="49" fontId="82" fillId="0" borderId="0" xfId="0" applyNumberFormat="1" applyFont="1" applyFill="1" applyBorder="1" applyAlignment="1">
      <alignment vertical="top" wrapText="1"/>
    </xf>
    <xf numFmtId="0" fontId="82" fillId="8" borderId="0" xfId="0" applyFont="1" applyFill="1" applyBorder="1" applyAlignment="1">
      <alignment horizontal="center" vertical="center" shrinkToFit="1"/>
    </xf>
    <xf numFmtId="0" fontId="48" fillId="0" borderId="0" xfId="0" applyFont="1" applyFill="1" applyBorder="1" applyAlignment="1">
      <alignment horizontal="left" vertical="top"/>
    </xf>
    <xf numFmtId="0" fontId="82" fillId="0" borderId="0" xfId="0" applyFont="1" applyFill="1" applyBorder="1" applyAlignment="1">
      <alignment vertical="top"/>
    </xf>
    <xf numFmtId="0" fontId="16" fillId="0" borderId="9" xfId="0" applyFont="1" applyFill="1" applyBorder="1" applyAlignment="1">
      <alignment horizontal="left" vertical="top" wrapText="1"/>
    </xf>
    <xf numFmtId="1" fontId="16" fillId="0" borderId="0" xfId="0" applyNumberFormat="1" applyFont="1"/>
    <xf numFmtId="0" fontId="16" fillId="0" borderId="13" xfId="0" applyFont="1" applyFill="1" applyBorder="1" applyAlignment="1">
      <alignment horizontal="center" vertical="top"/>
    </xf>
    <xf numFmtId="178" fontId="16" fillId="0" borderId="0" xfId="0" applyNumberFormat="1" applyFont="1" applyFill="1" applyAlignment="1">
      <alignment horizontal="right"/>
    </xf>
    <xf numFmtId="0" fontId="50" fillId="0" borderId="0" xfId="0" applyFont="1" applyFill="1" applyAlignment="1">
      <alignment horizontal="justify" vertical="top" wrapText="1"/>
    </xf>
    <xf numFmtId="0" fontId="83" fillId="0" borderId="0" xfId="0" applyFont="1" applyBorder="1" applyAlignment="1">
      <alignment vertical="top" wrapText="1"/>
    </xf>
    <xf numFmtId="0" fontId="16" fillId="0" borderId="0" xfId="0" applyFont="1" applyBorder="1" applyAlignment="1">
      <alignment horizontal="right" wrapText="1"/>
    </xf>
    <xf numFmtId="0" fontId="8" fillId="0" borderId="0" xfId="0" applyFont="1" applyAlignment="1">
      <alignment horizontal="left" vertical="top" wrapText="1"/>
    </xf>
    <xf numFmtId="0" fontId="16" fillId="0" borderId="0" xfId="0" applyFont="1" applyFill="1" applyBorder="1" applyAlignment="1">
      <alignment vertical="top" wrapText="1"/>
    </xf>
    <xf numFmtId="0" fontId="8" fillId="0" borderId="0" xfId="0" applyFont="1" applyBorder="1" applyAlignment="1">
      <alignment vertical="top" wrapText="1"/>
    </xf>
    <xf numFmtId="0" fontId="83" fillId="0" borderId="0" xfId="0" applyFont="1" applyBorder="1" applyAlignment="1">
      <alignment vertical="center" wrapText="1"/>
    </xf>
    <xf numFmtId="0" fontId="83" fillId="0" borderId="0" xfId="0" applyFont="1" applyFill="1" applyBorder="1" applyAlignment="1">
      <alignment vertical="top" wrapText="1"/>
    </xf>
    <xf numFmtId="0" fontId="8" fillId="0" borderId="0" xfId="0" applyFont="1" applyAlignment="1">
      <alignment vertical="top" wrapText="1"/>
    </xf>
    <xf numFmtId="0" fontId="8" fillId="0" borderId="0" xfId="0" applyFont="1" applyAlignment="1">
      <alignment horizontal="right" wrapText="1"/>
    </xf>
    <xf numFmtId="0" fontId="8" fillId="0" borderId="0" xfId="0" applyFont="1" applyFill="1" applyAlignment="1">
      <alignment vertical="top" wrapText="1"/>
    </xf>
    <xf numFmtId="0" fontId="25" fillId="0" borderId="0" xfId="0" applyFont="1" applyAlignment="1">
      <alignment horizontal="center" vertical="top"/>
    </xf>
    <xf numFmtId="0" fontId="16" fillId="0" borderId="0" xfId="0" applyFont="1" applyBorder="1" applyAlignment="1">
      <alignment horizontal="left" wrapText="1"/>
    </xf>
    <xf numFmtId="0" fontId="15" fillId="10" borderId="21" xfId="0" applyFont="1" applyFill="1" applyBorder="1" applyAlignment="1">
      <alignment horizontal="center"/>
    </xf>
    <xf numFmtId="0" fontId="15" fillId="10" borderId="3" xfId="0" applyFont="1" applyFill="1" applyBorder="1" applyAlignment="1">
      <alignment horizontal="right"/>
    </xf>
    <xf numFmtId="3" fontId="16" fillId="10" borderId="3" xfId="0" applyNumberFormat="1" applyFont="1" applyFill="1" applyBorder="1" applyAlignment="1">
      <alignment horizontal="right"/>
    </xf>
    <xf numFmtId="0" fontId="16" fillId="10" borderId="3" xfId="0" applyFont="1" applyFill="1" applyBorder="1"/>
    <xf numFmtId="4" fontId="15" fillId="10" borderId="3" xfId="0" applyNumberFormat="1" applyFont="1" applyFill="1" applyBorder="1"/>
    <xf numFmtId="0" fontId="15" fillId="0" borderId="20" xfId="0" applyFont="1" applyFill="1" applyBorder="1" applyAlignment="1">
      <alignment horizontal="center" vertical="center"/>
    </xf>
    <xf numFmtId="0" fontId="16" fillId="0" borderId="0" xfId="0" applyFont="1" applyFill="1" applyBorder="1" applyAlignment="1">
      <alignment horizontal="left" vertical="top" wrapText="1"/>
    </xf>
    <xf numFmtId="4" fontId="15" fillId="0" borderId="10" xfId="0" applyNumberFormat="1" applyFont="1" applyFill="1" applyBorder="1" applyAlignment="1">
      <alignment horizontal="right" vertical="center"/>
    </xf>
    <xf numFmtId="1" fontId="16" fillId="0" borderId="0" xfId="0" applyNumberFormat="1" applyFont="1" applyBorder="1" applyAlignment="1">
      <alignment horizontal="right"/>
    </xf>
    <xf numFmtId="4" fontId="16" fillId="0" borderId="0" xfId="0" applyNumberFormat="1" applyFont="1" applyBorder="1"/>
    <xf numFmtId="2" fontId="16" fillId="0" borderId="0" xfId="0" applyNumberFormat="1" applyFont="1" applyAlignment="1">
      <alignment vertical="top" wrapText="1"/>
    </xf>
    <xf numFmtId="2" fontId="16" fillId="0" borderId="0" xfId="0" applyNumberFormat="1" applyFont="1" applyBorder="1" applyAlignment="1">
      <alignment horizontal="right" wrapText="1"/>
    </xf>
    <xf numFmtId="0" fontId="16" fillId="0" borderId="0" xfId="0" applyFont="1" applyBorder="1" applyAlignment="1">
      <alignment horizontal="right"/>
    </xf>
    <xf numFmtId="0" fontId="15" fillId="4" borderId="3" xfId="0" applyFont="1" applyFill="1" applyBorder="1"/>
    <xf numFmtId="0" fontId="16" fillId="4" borderId="3" xfId="0" applyFont="1" applyFill="1" applyBorder="1" applyAlignment="1">
      <alignment horizontal="right"/>
    </xf>
    <xf numFmtId="0" fontId="15" fillId="0" borderId="7" xfId="0" applyFont="1" applyBorder="1" applyAlignment="1">
      <alignment horizontal="center" vertical="top"/>
    </xf>
    <xf numFmtId="0" fontId="15" fillId="0" borderId="5" xfId="0" applyFont="1" applyBorder="1" applyAlignment="1">
      <alignment horizontal="center" vertical="top"/>
    </xf>
    <xf numFmtId="0" fontId="15" fillId="0" borderId="14" xfId="0" applyFont="1" applyBorder="1" applyAlignment="1">
      <alignment horizontal="center" vertical="top"/>
    </xf>
    <xf numFmtId="0" fontId="25" fillId="0" borderId="0" xfId="0" applyFont="1" applyAlignment="1"/>
    <xf numFmtId="1" fontId="15" fillId="0" borderId="0" xfId="0" applyNumberFormat="1" applyFont="1" applyAlignment="1">
      <alignment horizontal="right"/>
    </xf>
    <xf numFmtId="4" fontId="15" fillId="0" borderId="0" xfId="0" applyNumberFormat="1" applyFont="1"/>
    <xf numFmtId="4" fontId="15" fillId="0" borderId="0" xfId="0" applyNumberFormat="1" applyFont="1" applyAlignment="1">
      <alignment horizontal="right"/>
    </xf>
    <xf numFmtId="0" fontId="15" fillId="0" borderId="14" xfId="0" applyFont="1" applyBorder="1" applyAlignment="1">
      <alignment wrapText="1"/>
    </xf>
    <xf numFmtId="1" fontId="15" fillId="0" borderId="14" xfId="0" applyNumberFormat="1" applyFont="1" applyBorder="1" applyAlignment="1">
      <alignment horizontal="right"/>
    </xf>
    <xf numFmtId="4" fontId="15" fillId="0" borderId="14" xfId="0" applyNumberFormat="1" applyFont="1" applyBorder="1"/>
    <xf numFmtId="4" fontId="15" fillId="0" borderId="14" xfId="0" applyNumberFormat="1" applyFont="1" applyBorder="1" applyAlignment="1">
      <alignment horizontal="right"/>
    </xf>
    <xf numFmtId="0" fontId="15" fillId="0" borderId="7" xfId="0" applyFont="1" applyBorder="1" applyAlignment="1">
      <alignment wrapText="1"/>
    </xf>
    <xf numFmtId="1" fontId="15" fillId="0" borderId="7" xfId="0" applyNumberFormat="1" applyFont="1" applyBorder="1" applyAlignment="1">
      <alignment horizontal="right"/>
    </xf>
    <xf numFmtId="4" fontId="15" fillId="0" borderId="7" xfId="0" applyNumberFormat="1" applyFont="1" applyBorder="1"/>
    <xf numFmtId="4" fontId="15" fillId="0" borderId="7" xfId="0" applyNumberFormat="1" applyFont="1" applyBorder="1" applyAlignment="1">
      <alignment horizontal="right"/>
    </xf>
    <xf numFmtId="0" fontId="15" fillId="0" borderId="5" xfId="0" applyFont="1" applyBorder="1" applyAlignment="1">
      <alignment wrapText="1"/>
    </xf>
    <xf numFmtId="1" fontId="15" fillId="0" borderId="5" xfId="0" applyNumberFormat="1" applyFont="1" applyBorder="1" applyAlignment="1">
      <alignment horizontal="right"/>
    </xf>
    <xf numFmtId="4" fontId="15" fillId="0" borderId="5" xfId="0" applyNumberFormat="1" applyFont="1" applyBorder="1"/>
    <xf numFmtId="4" fontId="15" fillId="0" borderId="5" xfId="0" applyNumberFormat="1" applyFont="1" applyBorder="1" applyAlignment="1">
      <alignment horizontal="right"/>
    </xf>
    <xf numFmtId="0" fontId="15" fillId="5" borderId="0" xfId="0" applyFont="1" applyFill="1" applyBorder="1" applyAlignment="1">
      <alignment horizontal="center" vertical="top"/>
    </xf>
    <xf numFmtId="0" fontId="15" fillId="5" borderId="0" xfId="0" applyFont="1" applyFill="1" applyBorder="1" applyAlignment="1">
      <alignment horizontal="right"/>
    </xf>
    <xf numFmtId="1" fontId="16" fillId="5" borderId="0" xfId="0" applyNumberFormat="1" applyFont="1" applyFill="1" applyBorder="1" applyAlignment="1">
      <alignment horizontal="right"/>
    </xf>
    <xf numFmtId="0" fontId="16" fillId="5" borderId="0" xfId="0" applyFont="1" applyFill="1" applyBorder="1"/>
    <xf numFmtId="4" fontId="15" fillId="5" borderId="0" xfId="0" applyNumberFormat="1" applyFont="1" applyFill="1" applyBorder="1" applyAlignment="1">
      <alignment horizontal="right"/>
    </xf>
    <xf numFmtId="0" fontId="15" fillId="4" borderId="21" xfId="0" applyFont="1" applyFill="1" applyBorder="1" applyAlignment="1">
      <alignment horizontal="center" vertical="top"/>
    </xf>
    <xf numFmtId="1" fontId="16" fillId="4" borderId="3" xfId="0" applyNumberFormat="1" applyFont="1" applyFill="1" applyBorder="1" applyAlignment="1">
      <alignment horizontal="right"/>
    </xf>
    <xf numFmtId="4" fontId="15" fillId="4" borderId="3" xfId="0" applyNumberFormat="1" applyFont="1" applyFill="1" applyBorder="1" applyAlignment="1">
      <alignment horizontal="right"/>
    </xf>
    <xf numFmtId="0" fontId="12" fillId="0" borderId="0" xfId="0" applyFont="1" applyBorder="1" applyAlignment="1">
      <alignment horizontal="center" vertical="top"/>
    </xf>
    <xf numFmtId="0" fontId="12" fillId="0" borderId="0" xfId="0" applyFont="1" applyBorder="1" applyAlignment="1">
      <alignment wrapText="1"/>
    </xf>
    <xf numFmtId="1" fontId="12" fillId="0" borderId="0" xfId="0" applyNumberFormat="1" applyFont="1" applyBorder="1" applyAlignment="1">
      <alignment horizontal="right"/>
    </xf>
    <xf numFmtId="4" fontId="12" fillId="0" borderId="0" xfId="0" applyNumberFormat="1" applyFont="1" applyBorder="1"/>
    <xf numFmtId="4" fontId="12" fillId="0" borderId="0" xfId="0" applyNumberFormat="1" applyFont="1" applyBorder="1" applyAlignment="1">
      <alignment horizontal="right"/>
    </xf>
    <xf numFmtId="4" fontId="0" fillId="0" borderId="0" xfId="0" applyNumberFormat="1" applyFill="1"/>
    <xf numFmtId="4" fontId="0" fillId="0" borderId="0" xfId="0" applyNumberFormat="1" applyFont="1" applyFill="1"/>
    <xf numFmtId="4" fontId="68" fillId="0" borderId="0" xfId="0" applyNumberFormat="1" applyFont="1" applyFill="1" applyAlignment="1">
      <alignment wrapText="1"/>
    </xf>
    <xf numFmtId="4" fontId="35" fillId="0" borderId="0" xfId="0" applyNumberFormat="1" applyFont="1" applyFill="1" applyAlignment="1" applyProtection="1">
      <alignment horizontal="right" wrapText="1"/>
    </xf>
    <xf numFmtId="4" fontId="35" fillId="0" borderId="7" xfId="0" applyNumberFormat="1" applyFont="1" applyFill="1" applyBorder="1" applyAlignment="1">
      <alignment wrapText="1"/>
    </xf>
    <xf numFmtId="4" fontId="36" fillId="0" borderId="5" xfId="0" applyNumberFormat="1" applyFont="1" applyFill="1" applyBorder="1" applyAlignment="1" applyProtection="1">
      <alignment horizontal="right" wrapText="1"/>
    </xf>
    <xf numFmtId="4" fontId="35" fillId="0" borderId="14" xfId="0" applyNumberFormat="1" applyFont="1" applyFill="1" applyBorder="1" applyAlignment="1" applyProtection="1">
      <alignment horizontal="right" wrapText="1"/>
    </xf>
    <xf numFmtId="4" fontId="36" fillId="0" borderId="0" xfId="0" applyNumberFormat="1" applyFont="1" applyFill="1" applyAlignment="1" applyProtection="1">
      <alignment horizontal="right" wrapText="1"/>
    </xf>
    <xf numFmtId="4" fontId="36" fillId="0" borderId="14" xfId="27" applyNumberFormat="1" applyFont="1" applyFill="1" applyBorder="1" applyAlignment="1" applyProtection="1">
      <alignment horizontal="right"/>
      <protection locked="0"/>
    </xf>
    <xf numFmtId="4" fontId="35" fillId="0" borderId="7" xfId="0" applyNumberFormat="1" applyFont="1" applyFill="1" applyBorder="1" applyAlignment="1" applyProtection="1">
      <alignment horizontal="right" wrapText="1"/>
    </xf>
    <xf numFmtId="4" fontId="35" fillId="0" borderId="7" xfId="0" applyNumberFormat="1" applyFont="1" applyFill="1" applyBorder="1" applyAlignment="1" applyProtection="1">
      <alignment wrapText="1"/>
    </xf>
    <xf numFmtId="4" fontId="35" fillId="0" borderId="0" xfId="12" applyNumberFormat="1" applyFont="1" applyFill="1" applyAlignment="1">
      <alignment wrapText="1"/>
    </xf>
    <xf numFmtId="4" fontId="35" fillId="0" borderId="14" xfId="0" applyNumberFormat="1" applyFont="1" applyFill="1" applyBorder="1" applyAlignment="1" applyProtection="1">
      <alignment wrapText="1"/>
    </xf>
    <xf numFmtId="4" fontId="35" fillId="0" borderId="7" xfId="7" applyNumberFormat="1" applyFont="1" applyFill="1" applyBorder="1" applyAlignment="1">
      <alignment wrapText="1"/>
    </xf>
    <xf numFmtId="4" fontId="35" fillId="0" borderId="14" xfId="0" applyNumberFormat="1" applyFont="1" applyFill="1" applyBorder="1" applyAlignment="1">
      <alignment wrapText="1"/>
    </xf>
    <xf numFmtId="4" fontId="36" fillId="0" borderId="0" xfId="0" applyNumberFormat="1" applyFont="1" applyFill="1" applyBorder="1" applyAlignment="1" applyProtection="1">
      <alignment horizontal="right" wrapText="1"/>
    </xf>
    <xf numFmtId="4" fontId="35" fillId="0" borderId="0" xfId="0" applyNumberFormat="1" applyFont="1" applyFill="1" applyAlignment="1" applyProtection="1">
      <alignment horizontal="right" vertical="top" wrapText="1"/>
    </xf>
    <xf numFmtId="4" fontId="35" fillId="0" borderId="0" xfId="0" applyNumberFormat="1" applyFont="1" applyFill="1" applyAlignment="1" applyProtection="1">
      <alignment wrapText="1"/>
    </xf>
    <xf numFmtId="4" fontId="36" fillId="0" borderId="0" xfId="6" applyNumberFormat="1" applyFont="1" applyFill="1" applyBorder="1" applyAlignment="1" applyProtection="1">
      <alignment wrapText="1"/>
      <protection locked="0"/>
    </xf>
    <xf numFmtId="4" fontId="35" fillId="0" borderId="0" xfId="6" applyNumberFormat="1" applyFont="1" applyFill="1" applyBorder="1" applyAlignment="1" applyProtection="1">
      <alignment wrapText="1"/>
      <protection locked="0"/>
    </xf>
    <xf numFmtId="4" fontId="35" fillId="0" borderId="2" xfId="0" applyNumberFormat="1" applyFont="1" applyFill="1" applyBorder="1" applyAlignment="1" applyProtection="1">
      <alignment horizontal="right" wrapText="1"/>
    </xf>
    <xf numFmtId="4" fontId="77" fillId="0" borderId="0" xfId="0" applyNumberFormat="1" applyFont="1" applyFill="1" applyBorder="1" applyAlignment="1">
      <alignment vertical="top" wrapText="1"/>
    </xf>
    <xf numFmtId="4" fontId="0" fillId="0" borderId="0" xfId="0" applyNumberFormat="1"/>
    <xf numFmtId="0" fontId="15" fillId="5" borderId="0" xfId="0" applyFont="1" applyFill="1" applyBorder="1" applyAlignment="1">
      <alignment horizontal="center"/>
    </xf>
    <xf numFmtId="0" fontId="15" fillId="5" borderId="0" xfId="0" applyFont="1" applyFill="1" applyBorder="1"/>
    <xf numFmtId="3" fontId="16" fillId="5" borderId="0" xfId="0" applyNumberFormat="1" applyFont="1" applyFill="1" applyBorder="1" applyAlignment="1">
      <alignment horizontal="right"/>
    </xf>
    <xf numFmtId="4" fontId="15" fillId="5" borderId="0" xfId="0" applyNumberFormat="1" applyFont="1" applyFill="1" applyBorder="1"/>
    <xf numFmtId="0" fontId="16" fillId="5" borderId="0" xfId="0" applyFont="1" applyFill="1"/>
    <xf numFmtId="0" fontId="0" fillId="0" borderId="0" xfId="0" applyProtection="1"/>
    <xf numFmtId="49" fontId="52" fillId="0" borderId="0" xfId="0" applyNumberFormat="1" applyFont="1" applyBorder="1" applyAlignment="1" applyProtection="1">
      <alignment vertical="top"/>
    </xf>
    <xf numFmtId="0" fontId="0" fillId="0" borderId="0" xfId="0" applyFont="1" applyProtection="1"/>
    <xf numFmtId="49" fontId="53" fillId="0" borderId="0" xfId="0" applyNumberFormat="1" applyFont="1" applyBorder="1" applyAlignment="1" applyProtection="1">
      <alignment vertical="top" wrapText="1"/>
    </xf>
    <xf numFmtId="49" fontId="16" fillId="0" borderId="0" xfId="0" applyNumberFormat="1" applyFont="1" applyAlignment="1" applyProtection="1">
      <alignment vertical="top" wrapText="1"/>
    </xf>
    <xf numFmtId="49" fontId="53" fillId="0" borderId="0" xfId="0" applyNumberFormat="1" applyFont="1" applyBorder="1" applyAlignment="1" applyProtection="1">
      <alignment vertical="top"/>
    </xf>
    <xf numFmtId="49" fontId="53" fillId="0" borderId="0" xfId="0" applyNumberFormat="1" applyFont="1" applyAlignment="1">
      <alignment vertical="top" wrapText="1"/>
    </xf>
    <xf numFmtId="0" fontId="53" fillId="0" borderId="0" xfId="0" applyFont="1" applyAlignment="1">
      <alignment horizontal="justify" vertical="center"/>
    </xf>
    <xf numFmtId="49" fontId="53" fillId="11" borderId="0" xfId="0" applyNumberFormat="1" applyFont="1" applyFill="1" applyBorder="1" applyAlignment="1" applyProtection="1">
      <alignment vertical="top"/>
    </xf>
    <xf numFmtId="49" fontId="52" fillId="11" borderId="0" xfId="0" applyNumberFormat="1" applyFont="1" applyFill="1" applyBorder="1" applyAlignment="1" applyProtection="1">
      <alignment vertical="top" wrapText="1"/>
    </xf>
    <xf numFmtId="0" fontId="53" fillId="11" borderId="0" xfId="0" applyFont="1" applyFill="1" applyBorder="1" applyAlignment="1" applyProtection="1">
      <alignment horizontal="center" vertical="top"/>
    </xf>
    <xf numFmtId="0" fontId="53" fillId="11" borderId="0" xfId="0" applyFont="1" applyFill="1" applyBorder="1" applyAlignment="1" applyProtection="1">
      <alignment horizontal="left" vertical="top" wrapText="1"/>
    </xf>
    <xf numFmtId="179" fontId="53" fillId="11" borderId="0" xfId="26" applyNumberFormat="1" applyFont="1" applyFill="1" applyBorder="1" applyAlignment="1" applyProtection="1">
      <alignment vertical="top"/>
    </xf>
    <xf numFmtId="180" fontId="53" fillId="11" borderId="0" xfId="26" applyNumberFormat="1" applyFont="1" applyFill="1" applyBorder="1" applyAlignment="1" applyProtection="1">
      <alignment vertical="top"/>
    </xf>
    <xf numFmtId="49" fontId="53" fillId="0" borderId="0" xfId="0" applyNumberFormat="1" applyFont="1" applyAlignment="1" applyProtection="1">
      <alignment vertical="top" wrapText="1"/>
    </xf>
    <xf numFmtId="0" fontId="53" fillId="0" borderId="0" xfId="0" applyFont="1" applyBorder="1" applyAlignment="1" applyProtection="1">
      <alignment horizontal="center" vertical="top"/>
    </xf>
    <xf numFmtId="49" fontId="72" fillId="0" borderId="0" xfId="0" applyNumberFormat="1" applyFont="1" applyAlignment="1" applyProtection="1">
      <alignment vertical="top" wrapText="1"/>
    </xf>
    <xf numFmtId="49" fontId="52" fillId="0" borderId="0" xfId="0" applyNumberFormat="1" applyFont="1" applyAlignment="1">
      <alignment vertical="top"/>
    </xf>
    <xf numFmtId="49" fontId="52" fillId="0" borderId="0" xfId="0" applyNumberFormat="1" applyFont="1" applyAlignment="1">
      <alignment vertical="top" wrapText="1"/>
    </xf>
    <xf numFmtId="49" fontId="72" fillId="0" borderId="0" xfId="0" applyNumberFormat="1" applyFont="1" applyAlignment="1">
      <alignment horizontal="left" vertical="center" wrapText="1"/>
    </xf>
    <xf numFmtId="49" fontId="52" fillId="12" borderId="4" xfId="0" applyNumberFormat="1" applyFont="1" applyFill="1" applyBorder="1" applyAlignment="1">
      <alignment vertical="center"/>
    </xf>
    <xf numFmtId="49" fontId="52" fillId="12" borderId="4" xfId="0" applyNumberFormat="1" applyFont="1" applyFill="1" applyBorder="1" applyAlignment="1">
      <alignment vertical="center" wrapText="1"/>
    </xf>
    <xf numFmtId="0" fontId="52" fillId="12" borderId="4" xfId="0" applyFont="1" applyFill="1" applyBorder="1" applyAlignment="1">
      <alignment horizontal="center" vertical="center"/>
    </xf>
    <xf numFmtId="0" fontId="52" fillId="13" borderId="4" xfId="0" applyFont="1" applyFill="1" applyBorder="1" applyAlignment="1">
      <alignment horizontal="center" vertical="center" wrapText="1"/>
    </xf>
    <xf numFmtId="180" fontId="52" fillId="12" borderId="4" xfId="26" applyNumberFormat="1" applyFont="1" applyFill="1" applyBorder="1" applyAlignment="1" applyProtection="1">
      <alignment vertical="center"/>
    </xf>
    <xf numFmtId="49" fontId="84" fillId="0" borderId="22" xfId="0" applyNumberFormat="1" applyFont="1" applyBorder="1" applyAlignment="1" applyProtection="1">
      <alignment vertical="top" wrapText="1"/>
    </xf>
    <xf numFmtId="0" fontId="53" fillId="0" borderId="22" xfId="0" applyFont="1" applyBorder="1" applyAlignment="1" applyProtection="1">
      <alignment horizontal="center" vertical="top"/>
    </xf>
    <xf numFmtId="0" fontId="53" fillId="0" borderId="22" xfId="0" applyFont="1" applyBorder="1" applyAlignment="1" applyProtection="1">
      <alignment horizontal="left" vertical="top" wrapText="1"/>
      <protection locked="0"/>
    </xf>
    <xf numFmtId="180" fontId="53" fillId="0" borderId="23" xfId="26" applyNumberFormat="1" applyFont="1" applyBorder="1" applyAlignment="1" applyProtection="1">
      <alignment vertical="top"/>
      <protection locked="0"/>
    </xf>
    <xf numFmtId="180" fontId="53" fillId="0" borderId="24" xfId="26" applyNumberFormat="1" applyFont="1" applyBorder="1" applyAlignment="1" applyProtection="1">
      <alignment vertical="top"/>
    </xf>
    <xf numFmtId="0" fontId="85" fillId="0" borderId="0" xfId="0" applyFont="1" applyProtection="1"/>
    <xf numFmtId="49" fontId="86" fillId="0" borderId="22" xfId="0" applyNumberFormat="1" applyFont="1" applyFill="1" applyBorder="1" applyAlignment="1" applyProtection="1">
      <alignment vertical="top" wrapText="1"/>
    </xf>
    <xf numFmtId="0" fontId="86" fillId="0" borderId="22" xfId="0" applyFont="1" applyFill="1" applyBorder="1" applyAlignment="1" applyProtection="1">
      <alignment horizontal="center" vertical="top"/>
    </xf>
    <xf numFmtId="0" fontId="86" fillId="0" borderId="22" xfId="0" applyFont="1" applyBorder="1" applyAlignment="1" applyProtection="1">
      <alignment horizontal="left" vertical="top" wrapText="1"/>
      <protection locked="0"/>
    </xf>
    <xf numFmtId="180" fontId="86" fillId="0" borderId="23" xfId="26" applyNumberFormat="1" applyFont="1" applyBorder="1" applyAlignment="1" applyProtection="1">
      <alignment vertical="top"/>
      <protection locked="0"/>
    </xf>
    <xf numFmtId="180" fontId="86" fillId="0" borderId="24" xfId="26" applyNumberFormat="1" applyFont="1" applyBorder="1" applyAlignment="1" applyProtection="1">
      <alignment vertical="top"/>
    </xf>
    <xf numFmtId="49" fontId="86" fillId="0" borderId="22" xfId="0" applyNumberFormat="1" applyFont="1" applyBorder="1" applyAlignment="1" applyProtection="1">
      <alignment vertical="top" wrapText="1"/>
    </xf>
    <xf numFmtId="0" fontId="86" fillId="0" borderId="22" xfId="0" applyFont="1" applyBorder="1" applyAlignment="1" applyProtection="1">
      <alignment horizontal="center" vertical="top"/>
    </xf>
    <xf numFmtId="0" fontId="85" fillId="0" borderId="0" xfId="0" applyFont="1" applyFill="1" applyProtection="1"/>
    <xf numFmtId="0" fontId="86" fillId="0" borderId="22" xfId="0" applyFont="1" applyFill="1" applyBorder="1" applyAlignment="1" applyProtection="1">
      <alignment horizontal="left" vertical="top" wrapText="1"/>
      <protection locked="0"/>
    </xf>
    <xf numFmtId="180" fontId="86" fillId="0" borderId="23" xfId="26" applyNumberFormat="1" applyFont="1" applyFill="1" applyBorder="1" applyAlignment="1" applyProtection="1">
      <alignment vertical="top"/>
      <protection locked="0"/>
    </xf>
    <xf numFmtId="180" fontId="86" fillId="0" borderId="24" xfId="26" applyNumberFormat="1" applyFont="1" applyFill="1" applyBorder="1" applyAlignment="1" applyProtection="1">
      <alignment vertical="top"/>
    </xf>
    <xf numFmtId="49" fontId="53" fillId="0" borderId="22" xfId="0" applyNumberFormat="1" applyFont="1" applyBorder="1" applyAlignment="1" applyProtection="1">
      <alignment vertical="top" wrapText="1"/>
    </xf>
    <xf numFmtId="49" fontId="52" fillId="0" borderId="22" xfId="0" applyNumberFormat="1" applyFont="1" applyBorder="1" applyAlignment="1" applyProtection="1">
      <alignment vertical="top" wrapText="1"/>
    </xf>
    <xf numFmtId="49" fontId="54" fillId="0" borderId="22" xfId="0" applyNumberFormat="1" applyFont="1" applyBorder="1" applyAlignment="1" applyProtection="1">
      <alignment vertical="top" wrapText="1"/>
    </xf>
    <xf numFmtId="49" fontId="53" fillId="0" borderId="22" xfId="0" applyNumberFormat="1" applyFont="1" applyBorder="1" applyAlignment="1">
      <alignment vertical="top" wrapText="1"/>
    </xf>
    <xf numFmtId="0" fontId="53" fillId="0" borderId="22" xfId="0" applyFont="1" applyBorder="1" applyAlignment="1">
      <alignment horizontal="center" vertical="top"/>
    </xf>
    <xf numFmtId="49" fontId="53" fillId="0" borderId="22" xfId="0" applyNumberFormat="1" applyFont="1" applyBorder="1" applyAlignment="1">
      <alignment vertical="center" wrapText="1"/>
    </xf>
    <xf numFmtId="49" fontId="54" fillId="0" borderId="22" xfId="0" applyNumberFormat="1" applyFont="1" applyBorder="1" applyAlignment="1">
      <alignment vertical="top" wrapText="1"/>
    </xf>
    <xf numFmtId="49" fontId="72" fillId="0" borderId="0" xfId="0" applyNumberFormat="1" applyFont="1" applyAlignment="1">
      <alignment vertical="top" wrapText="1"/>
    </xf>
    <xf numFmtId="49" fontId="54" fillId="0" borderId="0" xfId="0" applyNumberFormat="1" applyFont="1" applyAlignment="1">
      <alignment vertical="top" wrapText="1"/>
    </xf>
    <xf numFmtId="0" fontId="72" fillId="0" borderId="25" xfId="0" applyFont="1" applyBorder="1" applyAlignment="1">
      <alignment horizontal="center" vertical="top"/>
    </xf>
    <xf numFmtId="0" fontId="72" fillId="0" borderId="0" xfId="0" applyFont="1" applyAlignment="1">
      <alignment horizontal="center" vertical="top"/>
    </xf>
    <xf numFmtId="49" fontId="53" fillId="0" borderId="22" xfId="0" applyNumberFormat="1" applyFont="1" applyBorder="1" applyAlignment="1" applyProtection="1">
      <alignment vertical="top"/>
    </xf>
    <xf numFmtId="49" fontId="86" fillId="0" borderId="22" xfId="0" applyNumberFormat="1" applyFont="1" applyFill="1" applyBorder="1" applyAlignment="1" applyProtection="1">
      <alignment vertical="top" wrapText="1"/>
    </xf>
    <xf numFmtId="0" fontId="86" fillId="0" borderId="22" xfId="0" applyFont="1" applyFill="1" applyBorder="1" applyAlignment="1" applyProtection="1">
      <alignment horizontal="center" vertical="top"/>
    </xf>
    <xf numFmtId="49" fontId="52" fillId="0" borderId="22" xfId="0" applyNumberFormat="1" applyFont="1" applyBorder="1" applyAlignment="1">
      <alignment vertical="top" wrapText="1"/>
    </xf>
    <xf numFmtId="0" fontId="0" fillId="0" borderId="0" xfId="0" applyFill="1" applyProtection="1"/>
    <xf numFmtId="49" fontId="53" fillId="0" borderId="0" xfId="0" applyNumberFormat="1" applyFont="1" applyFill="1" applyAlignment="1">
      <alignment vertical="top" wrapText="1"/>
    </xf>
    <xf numFmtId="0" fontId="53" fillId="0" borderId="22" xfId="0" applyFont="1" applyFill="1" applyBorder="1" applyAlignment="1">
      <alignment horizontal="center" vertical="top"/>
    </xf>
    <xf numFmtId="0" fontId="53" fillId="0" borderId="22" xfId="0" applyFont="1" applyFill="1" applyBorder="1" applyAlignment="1" applyProtection="1">
      <alignment horizontal="left" vertical="top" wrapText="1"/>
      <protection locked="0"/>
    </xf>
    <xf numFmtId="180" fontId="53" fillId="0" borderId="23" xfId="26" applyNumberFormat="1" applyFont="1" applyFill="1" applyBorder="1" applyAlignment="1" applyProtection="1">
      <alignment vertical="top"/>
      <protection locked="0"/>
    </xf>
    <xf numFmtId="180" fontId="53" fillId="0" borderId="24" xfId="26" applyNumberFormat="1" applyFont="1" applyFill="1" applyBorder="1" applyAlignment="1" applyProtection="1">
      <alignment vertical="top"/>
    </xf>
    <xf numFmtId="49" fontId="74" fillId="0" borderId="22" xfId="0" applyNumberFormat="1" applyFont="1" applyBorder="1" applyAlignment="1">
      <alignment vertical="top" wrapText="1"/>
    </xf>
    <xf numFmtId="49" fontId="72" fillId="0" borderId="22" xfId="0" applyNumberFormat="1" applyFont="1" applyBorder="1" applyAlignment="1">
      <alignment vertical="top" wrapText="1"/>
    </xf>
    <xf numFmtId="49" fontId="53" fillId="0" borderId="25" xfId="0" applyNumberFormat="1" applyFont="1" applyBorder="1" applyAlignment="1">
      <alignment vertical="top" wrapText="1"/>
    </xf>
    <xf numFmtId="49" fontId="72" fillId="0" borderId="0" xfId="0" applyNumberFormat="1" applyFont="1"/>
    <xf numFmtId="49" fontId="53" fillId="0" borderId="0" xfId="0" applyNumberFormat="1" applyFont="1" applyBorder="1" applyAlignment="1">
      <alignment vertical="top" wrapText="1"/>
    </xf>
    <xf numFmtId="49" fontId="72" fillId="0" borderId="25" xfId="0" applyNumberFormat="1" applyFont="1" applyBorder="1" applyAlignment="1">
      <alignment vertical="top" wrapText="1"/>
    </xf>
    <xf numFmtId="49" fontId="54" fillId="0" borderId="22" xfId="25" applyNumberFormat="1" applyFont="1" applyBorder="1" applyAlignment="1" applyProtection="1">
      <alignment vertical="top" wrapText="1"/>
    </xf>
    <xf numFmtId="49" fontId="53" fillId="0" borderId="22" xfId="25" applyNumberFormat="1" applyFont="1" applyBorder="1" applyAlignment="1" applyProtection="1">
      <alignment vertical="top" wrapText="1"/>
    </xf>
    <xf numFmtId="49" fontId="53" fillId="0" borderId="22" xfId="0" applyNumberFormat="1" applyFont="1" applyBorder="1" applyAlignment="1">
      <alignment vertical="top"/>
    </xf>
    <xf numFmtId="0" fontId="53" fillId="0" borderId="22" xfId="0" applyFont="1" applyBorder="1" applyAlignment="1">
      <alignment horizontal="left" vertical="top" wrapText="1"/>
    </xf>
    <xf numFmtId="0" fontId="88" fillId="0" borderId="22" xfId="0" applyFont="1" applyBorder="1" applyAlignment="1">
      <alignment vertical="top"/>
    </xf>
    <xf numFmtId="49" fontId="53" fillId="0" borderId="26" xfId="0" applyNumberFormat="1" applyFont="1" applyBorder="1" applyAlignment="1" applyProtection="1">
      <alignment vertical="top" wrapText="1"/>
    </xf>
    <xf numFmtId="0" fontId="53" fillId="0" borderId="26" xfId="0" applyFont="1" applyBorder="1" applyAlignment="1" applyProtection="1">
      <alignment horizontal="center" vertical="top"/>
    </xf>
    <xf numFmtId="0" fontId="53" fillId="0" borderId="26" xfId="0" applyFont="1" applyBorder="1" applyAlignment="1" applyProtection="1">
      <alignment horizontal="left" vertical="top" wrapText="1"/>
    </xf>
    <xf numFmtId="180" fontId="53" fillId="0" borderId="27" xfId="26" applyNumberFormat="1" applyFont="1" applyBorder="1" applyAlignment="1" applyProtection="1">
      <alignment vertical="top"/>
    </xf>
    <xf numFmtId="180" fontId="53" fillId="0" borderId="28" xfId="26" applyNumberFormat="1" applyFont="1" applyBorder="1" applyAlignment="1" applyProtection="1">
      <alignment vertical="top"/>
    </xf>
    <xf numFmtId="49" fontId="53" fillId="0" borderId="0" xfId="0" applyNumberFormat="1" applyFont="1" applyAlignment="1" applyProtection="1">
      <alignment vertical="top"/>
    </xf>
    <xf numFmtId="49" fontId="57" fillId="0" borderId="22" xfId="0" applyNumberFormat="1" applyFont="1" applyBorder="1" applyAlignment="1">
      <alignment vertical="top" wrapText="1"/>
    </xf>
    <xf numFmtId="49" fontId="52" fillId="0" borderId="0" xfId="0" applyNumberFormat="1" applyFont="1" applyBorder="1" applyAlignment="1" applyProtection="1">
      <alignment horizontal="center" vertical="top"/>
    </xf>
    <xf numFmtId="49" fontId="52" fillId="11" borderId="0" xfId="0" applyNumberFormat="1" applyFont="1" applyFill="1" applyBorder="1" applyAlignment="1" applyProtection="1">
      <alignment horizontal="center" vertical="top"/>
    </xf>
    <xf numFmtId="49" fontId="52" fillId="0" borderId="0" xfId="0" applyNumberFormat="1" applyFont="1" applyAlignment="1">
      <alignment horizontal="center" vertical="top"/>
    </xf>
    <xf numFmtId="49" fontId="52" fillId="12" borderId="4" xfId="0" applyNumberFormat="1" applyFont="1" applyFill="1" applyBorder="1" applyAlignment="1">
      <alignment horizontal="center" vertical="top"/>
    </xf>
    <xf numFmtId="49" fontId="52" fillId="0" borderId="22" xfId="0" applyNumberFormat="1" applyFont="1" applyBorder="1" applyAlignment="1" applyProtection="1">
      <alignment horizontal="center" vertical="top"/>
    </xf>
    <xf numFmtId="49" fontId="84" fillId="0" borderId="22" xfId="0" applyNumberFormat="1" applyFont="1" applyFill="1" applyBorder="1" applyAlignment="1" applyProtection="1">
      <alignment horizontal="center" vertical="top"/>
    </xf>
    <xf numFmtId="49" fontId="84" fillId="0" borderId="22" xfId="0" applyNumberFormat="1" applyFont="1" applyBorder="1" applyAlignment="1" applyProtection="1">
      <alignment horizontal="center" vertical="top"/>
    </xf>
    <xf numFmtId="49" fontId="84" fillId="0" borderId="22" xfId="0" applyNumberFormat="1" applyFont="1" applyFill="1" applyBorder="1" applyAlignment="1" applyProtection="1">
      <alignment horizontal="center" vertical="top"/>
    </xf>
    <xf numFmtId="49" fontId="52" fillId="0" borderId="22" xfId="0" applyNumberFormat="1" applyFont="1" applyFill="1" applyBorder="1" applyAlignment="1" applyProtection="1">
      <alignment horizontal="center" vertical="top"/>
    </xf>
    <xf numFmtId="49" fontId="52" fillId="0" borderId="22" xfId="0" applyNumberFormat="1" applyFont="1" applyBorder="1" applyAlignment="1">
      <alignment horizontal="center" vertical="top"/>
    </xf>
    <xf numFmtId="49" fontId="52" fillId="0" borderId="26" xfId="0" applyNumberFormat="1" applyFont="1" applyBorder="1" applyAlignment="1" applyProtection="1">
      <alignment horizontal="center" vertical="top"/>
    </xf>
    <xf numFmtId="49" fontId="52" fillId="0" borderId="0" xfId="0" applyNumberFormat="1" applyFont="1" applyAlignment="1" applyProtection="1">
      <alignment horizontal="center" vertical="top"/>
    </xf>
    <xf numFmtId="0" fontId="58" fillId="0" borderId="0" xfId="0" applyFont="1" applyAlignment="1">
      <alignment horizontal="center" vertical="top"/>
    </xf>
    <xf numFmtId="49" fontId="84" fillId="0" borderId="22" xfId="0" applyNumberFormat="1" applyFont="1" applyFill="1" applyBorder="1" applyAlignment="1" applyProtection="1">
      <alignment vertical="top" wrapText="1"/>
    </xf>
    <xf numFmtId="49" fontId="89" fillId="0" borderId="22" xfId="0" applyNumberFormat="1" applyFont="1" applyBorder="1" applyAlignment="1">
      <alignment vertical="top" wrapText="1"/>
    </xf>
    <xf numFmtId="49" fontId="84" fillId="0" borderId="22" xfId="0" applyNumberFormat="1" applyFont="1" applyFill="1" applyBorder="1" applyAlignment="1" applyProtection="1">
      <alignment vertical="top" wrapText="1"/>
    </xf>
    <xf numFmtId="49" fontId="57" fillId="0" borderId="22" xfId="0" applyNumberFormat="1" applyFont="1" applyBorder="1" applyAlignment="1" applyProtection="1">
      <alignment vertical="top" wrapText="1"/>
    </xf>
    <xf numFmtId="49" fontId="90" fillId="0" borderId="22" xfId="0" applyNumberFormat="1" applyFont="1" applyBorder="1" applyAlignment="1" applyProtection="1">
      <alignment vertical="top" wrapText="1"/>
    </xf>
    <xf numFmtId="0" fontId="53" fillId="0" borderId="22" xfId="0" applyFont="1" applyBorder="1" applyAlignment="1" applyProtection="1">
      <alignment horizontal="left" vertical="top"/>
      <protection locked="0"/>
    </xf>
    <xf numFmtId="49" fontId="16" fillId="0" borderId="0" xfId="0" applyNumberFormat="1" applyFont="1" applyAlignment="1">
      <alignment vertical="top" wrapText="1"/>
    </xf>
    <xf numFmtId="0" fontId="0" fillId="14" borderId="0" xfId="0" applyFill="1" applyProtection="1"/>
    <xf numFmtId="49" fontId="52" fillId="14" borderId="22" xfId="0" applyNumberFormat="1" applyFont="1" applyFill="1" applyBorder="1" applyAlignment="1" applyProtection="1">
      <alignment horizontal="center" vertical="top"/>
    </xf>
    <xf numFmtId="49" fontId="52" fillId="14" borderId="22" xfId="0" applyNumberFormat="1" applyFont="1" applyFill="1" applyBorder="1" applyAlignment="1">
      <alignment vertical="top" wrapText="1"/>
    </xf>
    <xf numFmtId="49" fontId="52" fillId="14" borderId="22" xfId="0" applyNumberFormat="1" applyFont="1" applyFill="1" applyBorder="1" applyAlignment="1" applyProtection="1">
      <alignment horizontal="center" vertical="top"/>
    </xf>
    <xf numFmtId="49" fontId="52" fillId="14" borderId="22" xfId="0" applyNumberFormat="1" applyFont="1" applyFill="1" applyBorder="1" applyAlignment="1">
      <alignment vertical="top" wrapText="1"/>
    </xf>
    <xf numFmtId="180" fontId="56" fillId="0" borderId="0" xfId="26" applyNumberFormat="1" applyFont="1" applyBorder="1" applyAlignment="1" applyProtection="1">
      <alignment horizontal="right" vertical="top" wrapText="1"/>
    </xf>
    <xf numFmtId="180" fontId="56" fillId="0" borderId="0" xfId="26" applyNumberFormat="1" applyFont="1" applyBorder="1" applyAlignment="1" applyProtection="1">
      <alignment vertical="top"/>
    </xf>
    <xf numFmtId="181" fontId="56" fillId="0" borderId="0" xfId="26" applyNumberFormat="1" applyFont="1" applyBorder="1" applyAlignment="1" applyProtection="1">
      <alignment vertical="top"/>
    </xf>
    <xf numFmtId="0" fontId="59" fillId="0" borderId="0" xfId="0" applyFont="1" applyBorder="1" applyAlignment="1" applyProtection="1">
      <alignment horizontal="right" vertical="top" wrapText="1"/>
    </xf>
    <xf numFmtId="180" fontId="59" fillId="0" borderId="0" xfId="26" applyNumberFormat="1" applyFont="1" applyBorder="1" applyAlignment="1" applyProtection="1">
      <alignment vertical="top"/>
    </xf>
    <xf numFmtId="10" fontId="59" fillId="0" borderId="0" xfId="26" applyNumberFormat="1" applyFont="1" applyBorder="1" applyAlignment="1" applyProtection="1">
      <alignment vertical="top"/>
    </xf>
    <xf numFmtId="181" fontId="59" fillId="0" borderId="0" xfId="26" applyNumberFormat="1" applyFont="1" applyBorder="1" applyAlignment="1" applyProtection="1">
      <alignment vertical="top"/>
    </xf>
    <xf numFmtId="0" fontId="56" fillId="0" borderId="0" xfId="0" applyFont="1" applyBorder="1" applyAlignment="1" applyProtection="1">
      <alignment horizontal="right" vertical="top"/>
    </xf>
    <xf numFmtId="0" fontId="59" fillId="0" borderId="0" xfId="0" applyFont="1" applyBorder="1" applyAlignment="1" applyProtection="1">
      <alignment horizontal="right" vertical="top"/>
    </xf>
    <xf numFmtId="9" fontId="59" fillId="0" borderId="0" xfId="23" applyFont="1" applyBorder="1" applyAlignment="1" applyProtection="1">
      <alignment vertical="top"/>
    </xf>
    <xf numFmtId="49" fontId="52" fillId="14" borderId="22" xfId="0" applyNumberFormat="1" applyFont="1" applyFill="1" applyBorder="1" applyAlignment="1">
      <alignment horizontal="center" vertical="top"/>
    </xf>
    <xf numFmtId="49" fontId="52" fillId="0" borderId="22" xfId="0" applyNumberFormat="1" applyFont="1" applyBorder="1" applyAlignment="1">
      <alignment vertical="center" wrapText="1"/>
    </xf>
    <xf numFmtId="49" fontId="53" fillId="14" borderId="22" xfId="0" applyNumberFormat="1" applyFont="1" applyFill="1" applyBorder="1" applyAlignment="1">
      <alignment vertical="top" wrapText="1"/>
    </xf>
    <xf numFmtId="0" fontId="53" fillId="14" borderId="22" xfId="0" applyFont="1" applyFill="1" applyBorder="1" applyAlignment="1">
      <alignment horizontal="center" vertical="top"/>
    </xf>
    <xf numFmtId="0" fontId="60" fillId="0" borderId="0" xfId="0" applyFont="1" applyAlignment="1">
      <alignment vertical="top"/>
    </xf>
    <xf numFmtId="49" fontId="53" fillId="0" borderId="0" xfId="0" applyNumberFormat="1" applyFont="1" applyAlignment="1">
      <alignment horizontal="left" vertical="center" wrapText="1"/>
    </xf>
    <xf numFmtId="49" fontId="52" fillId="0" borderId="0" xfId="0" applyNumberFormat="1" applyFont="1" applyAlignment="1">
      <alignment vertical="center" wrapText="1"/>
    </xf>
    <xf numFmtId="0" fontId="16" fillId="0" borderId="0" xfId="0" applyFont="1" applyAlignment="1">
      <alignment horizontal="center" vertical="center"/>
    </xf>
    <xf numFmtId="0" fontId="16" fillId="0" borderId="0" xfId="0" applyFont="1" applyAlignment="1">
      <alignment horizontal="left" vertical="center" wrapText="1"/>
    </xf>
    <xf numFmtId="179" fontId="16" fillId="0" borderId="0" xfId="26" applyNumberFormat="1" applyFont="1" applyBorder="1" applyAlignment="1" applyProtection="1">
      <alignment vertical="center"/>
    </xf>
    <xf numFmtId="49" fontId="16" fillId="0" borderId="0" xfId="0" applyNumberFormat="1" applyFont="1" applyAlignment="1">
      <alignment vertical="top"/>
    </xf>
    <xf numFmtId="49" fontId="15" fillId="0" borderId="0" xfId="0" applyNumberFormat="1" applyFont="1" applyAlignment="1">
      <alignment vertical="center" wrapText="1"/>
    </xf>
    <xf numFmtId="49" fontId="53" fillId="0" borderId="0" xfId="0" applyNumberFormat="1" applyFont="1" applyAlignment="1">
      <alignment vertical="center" wrapText="1"/>
    </xf>
    <xf numFmtId="49" fontId="15" fillId="0" borderId="0" xfId="0" applyNumberFormat="1" applyFont="1" applyAlignment="1">
      <alignment vertical="top"/>
    </xf>
    <xf numFmtId="49" fontId="72" fillId="0" borderId="0" xfId="0" applyNumberFormat="1" applyFont="1" applyAlignment="1">
      <alignment vertical="center" wrapText="1"/>
    </xf>
    <xf numFmtId="49" fontId="53" fillId="11" borderId="0" xfId="0" applyNumberFormat="1" applyFont="1" applyFill="1" applyAlignment="1">
      <alignment vertical="center"/>
    </xf>
    <xf numFmtId="49" fontId="52" fillId="11" borderId="0" xfId="0" applyNumberFormat="1" applyFont="1" applyFill="1" applyAlignment="1">
      <alignment vertical="center" wrapText="1"/>
    </xf>
    <xf numFmtId="0" fontId="53" fillId="11" borderId="0" xfId="0" applyFont="1" applyFill="1" applyAlignment="1">
      <alignment horizontal="center" vertical="center"/>
    </xf>
    <xf numFmtId="0" fontId="53" fillId="11" borderId="0" xfId="0" applyFont="1" applyFill="1" applyAlignment="1">
      <alignment horizontal="left" vertical="center" wrapText="1"/>
    </xf>
    <xf numFmtId="49" fontId="53" fillId="0" borderId="26" xfId="0" applyNumberFormat="1" applyFont="1" applyBorder="1" applyAlignment="1">
      <alignment vertical="top"/>
    </xf>
    <xf numFmtId="49" fontId="53" fillId="0" borderId="26" xfId="0" applyNumberFormat="1" applyFont="1" applyBorder="1" applyAlignment="1">
      <alignment vertical="top" wrapText="1"/>
    </xf>
    <xf numFmtId="0" fontId="53" fillId="0" borderId="26" xfId="0" applyFont="1" applyBorder="1" applyAlignment="1" applyProtection="1">
      <alignment horizontal="left" vertical="top" wrapText="1"/>
      <protection locked="0"/>
    </xf>
    <xf numFmtId="0" fontId="61" fillId="0" borderId="0" xfId="0" applyFont="1" applyAlignment="1">
      <alignment horizontal="center" vertical="top"/>
    </xf>
    <xf numFmtId="0" fontId="61" fillId="0" borderId="0" xfId="0" applyFont="1"/>
    <xf numFmtId="0" fontId="62" fillId="0" borderId="0" xfId="0" applyNumberFormat="1" applyFont="1" applyFill="1" applyAlignment="1">
      <alignment wrapText="1"/>
    </xf>
    <xf numFmtId="0" fontId="62" fillId="0" borderId="0" xfId="0" applyNumberFormat="1" applyFont="1" applyFill="1" applyBorder="1" applyAlignment="1" applyProtection="1">
      <alignment horizontal="left" vertical="top" wrapText="1"/>
      <protection locked="0"/>
    </xf>
    <xf numFmtId="49" fontId="39" fillId="0" borderId="0" xfId="0" applyNumberFormat="1" applyFont="1" applyFill="1" applyBorder="1" applyAlignment="1" applyProtection="1">
      <alignment horizontal="left" vertical="top"/>
      <protection locked="0"/>
    </xf>
    <xf numFmtId="4" fontId="12" fillId="0" borderId="29" xfId="0" applyNumberFormat="1" applyFont="1" applyFill="1" applyBorder="1" applyAlignment="1">
      <alignment horizontal="left" vertical="top"/>
    </xf>
    <xf numFmtId="0" fontId="12" fillId="0" borderId="29" xfId="0" applyFont="1" applyFill="1" applyBorder="1" applyAlignment="1">
      <alignment horizontal="left" vertical="top" wrapText="1"/>
    </xf>
    <xf numFmtId="0" fontId="2" fillId="0" borderId="29" xfId="0" applyFont="1" applyFill="1" applyBorder="1" applyAlignment="1">
      <alignment horizontal="left" wrapText="1"/>
    </xf>
    <xf numFmtId="4" fontId="2" fillId="0" borderId="29" xfId="0" applyNumberFormat="1" applyFont="1" applyFill="1" applyBorder="1" applyAlignment="1">
      <alignment horizontal="right" wrapText="1"/>
    </xf>
    <xf numFmtId="0" fontId="2" fillId="0" borderId="29" xfId="0" applyFont="1" applyFill="1" applyBorder="1" applyAlignment="1"/>
    <xf numFmtId="0" fontId="2" fillId="5" borderId="0" xfId="0" applyNumberFormat="1" applyFont="1" applyFill="1" applyBorder="1" applyAlignment="1">
      <alignment horizontal="left" vertical="top"/>
    </xf>
    <xf numFmtId="0" fontId="2" fillId="5" borderId="0" xfId="0" applyFont="1" applyFill="1" applyBorder="1" applyAlignment="1">
      <alignment horizontal="left" vertical="top"/>
    </xf>
    <xf numFmtId="0" fontId="0" fillId="0" borderId="4" xfId="0" applyBorder="1"/>
    <xf numFmtId="0" fontId="0" fillId="0" borderId="4" xfId="0" applyBorder="1" applyProtection="1"/>
    <xf numFmtId="49" fontId="52" fillId="0" borderId="4" xfId="0" applyNumberFormat="1" applyFont="1" applyBorder="1" applyAlignment="1" applyProtection="1">
      <alignment horizontal="center" vertical="top"/>
    </xf>
    <xf numFmtId="49" fontId="53" fillId="0" borderId="4" xfId="0" applyNumberFormat="1" applyFont="1" applyBorder="1" applyAlignment="1" applyProtection="1">
      <alignment vertical="top" wrapText="1"/>
    </xf>
    <xf numFmtId="180" fontId="52" fillId="12" borderId="4" xfId="26" applyNumberFormat="1" applyFont="1" applyFill="1" applyBorder="1" applyAlignment="1" applyProtection="1">
      <alignment horizontal="right" vertical="center"/>
    </xf>
    <xf numFmtId="4" fontId="35" fillId="0" borderId="0" xfId="0" applyNumberFormat="1" applyFont="1" applyFill="1" applyBorder="1" applyAlignment="1" applyProtection="1">
      <alignment horizontal="right" wrapText="1"/>
    </xf>
    <xf numFmtId="0" fontId="39" fillId="0" borderId="4" xfId="0" applyNumberFormat="1" applyFont="1" applyFill="1" applyBorder="1" applyAlignment="1">
      <alignment horizontal="right" vertical="top" wrapText="1"/>
    </xf>
    <xf numFmtId="0" fontId="35" fillId="0" borderId="4" xfId="0" applyNumberFormat="1" applyFont="1" applyFill="1" applyBorder="1" applyAlignment="1">
      <alignment wrapText="1"/>
    </xf>
    <xf numFmtId="0" fontId="91" fillId="0" borderId="0" xfId="0" applyNumberFormat="1" applyFont="1" applyFill="1" applyBorder="1" applyAlignment="1" applyProtection="1">
      <alignment horizontal="left" vertical="top" wrapText="1"/>
      <protection locked="0"/>
    </xf>
    <xf numFmtId="0" fontId="39" fillId="0" borderId="4" xfId="0" applyNumberFormat="1" applyFont="1" applyFill="1" applyBorder="1" applyAlignment="1" applyProtection="1">
      <alignment horizontal="left" vertical="top" wrapText="1"/>
      <protection locked="0"/>
    </xf>
    <xf numFmtId="49" fontId="39" fillId="0" borderId="4" xfId="0" applyNumberFormat="1" applyFont="1" applyFill="1" applyBorder="1" applyAlignment="1" applyProtection="1">
      <alignment horizontal="left" vertical="top"/>
      <protection locked="0"/>
    </xf>
    <xf numFmtId="49" fontId="93" fillId="0" borderId="0" xfId="0" applyNumberFormat="1" applyFont="1" applyFill="1" applyBorder="1" applyAlignment="1" applyProtection="1">
      <alignment horizontal="left" vertical="top" wrapText="1"/>
      <protection locked="0"/>
    </xf>
    <xf numFmtId="0" fontId="94" fillId="0" borderId="0" xfId="0" applyNumberFormat="1" applyFont="1" applyFill="1" applyBorder="1" applyAlignment="1" applyProtection="1">
      <alignment horizontal="left" vertical="top" wrapText="1"/>
      <protection locked="0"/>
    </xf>
    <xf numFmtId="49" fontId="94" fillId="0" borderId="0" xfId="0" applyNumberFormat="1" applyFont="1" applyFill="1" applyBorder="1" applyAlignment="1" applyProtection="1">
      <alignment horizontal="left" vertical="top" wrapText="1"/>
      <protection locked="0"/>
    </xf>
    <xf numFmtId="0" fontId="94" fillId="0" borderId="0" xfId="0" applyNumberFormat="1" applyFont="1" applyFill="1" applyBorder="1" applyAlignment="1" applyProtection="1">
      <alignment horizontal="right" vertical="top" wrapText="1"/>
      <protection locked="0"/>
    </xf>
    <xf numFmtId="0" fontId="39" fillId="0" borderId="4" xfId="0" applyNumberFormat="1" applyFont="1" applyFill="1" applyBorder="1" applyAlignment="1" applyProtection="1">
      <alignment horizontal="right" vertical="top" wrapText="1"/>
      <protection locked="0"/>
    </xf>
    <xf numFmtId="0" fontId="35" fillId="0" borderId="4" xfId="0" applyNumberFormat="1" applyFont="1" applyFill="1" applyBorder="1" applyAlignment="1" applyProtection="1">
      <alignment horizontal="left" vertical="top" wrapText="1"/>
      <protection locked="0"/>
    </xf>
    <xf numFmtId="0" fontId="95" fillId="0" borderId="0" xfId="0" applyFont="1" applyFill="1" applyAlignment="1">
      <alignment wrapText="1"/>
    </xf>
    <xf numFmtId="0" fontId="96" fillId="0" borderId="0" xfId="0" applyNumberFormat="1" applyFont="1" applyFill="1" applyBorder="1" applyAlignment="1" applyProtection="1">
      <alignment horizontal="left" vertical="top" wrapText="1"/>
      <protection locked="0"/>
    </xf>
    <xf numFmtId="49" fontId="96" fillId="0" borderId="0" xfId="0" applyNumberFormat="1" applyFont="1" applyFill="1" applyBorder="1" applyAlignment="1" applyProtection="1">
      <alignment horizontal="left" vertical="top" wrapText="1"/>
      <protection locked="0"/>
    </xf>
    <xf numFmtId="0" fontId="91" fillId="0" borderId="0" xfId="0" applyFont="1" applyFill="1" applyBorder="1" applyAlignment="1" applyProtection="1">
      <alignment horizontal="left" wrapText="1"/>
      <protection locked="0"/>
    </xf>
    <xf numFmtId="1" fontId="91" fillId="0" borderId="0" xfId="0" applyNumberFormat="1" applyFont="1" applyFill="1" applyBorder="1" applyAlignment="1" applyProtection="1">
      <alignment horizontal="right" wrapText="1"/>
      <protection locked="0"/>
    </xf>
    <xf numFmtId="4" fontId="91" fillId="0" borderId="0" xfId="27" applyNumberFormat="1" applyFont="1" applyFill="1" applyBorder="1" applyAlignment="1" applyProtection="1">
      <alignment wrapText="1"/>
      <protection locked="0"/>
    </xf>
    <xf numFmtId="4" fontId="91" fillId="0" borderId="0" xfId="27" applyNumberFormat="1" applyFont="1" applyFill="1" applyBorder="1" applyAlignment="1" applyProtection="1">
      <alignment horizontal="right" wrapText="1"/>
      <protection locked="0"/>
    </xf>
    <xf numFmtId="0" fontId="91" fillId="0" borderId="0" xfId="0" applyFont="1" applyFill="1" applyAlignment="1">
      <alignment vertical="top" wrapText="1"/>
    </xf>
    <xf numFmtId="0" fontId="91" fillId="0" borderId="0" xfId="0" applyFont="1" applyFill="1" applyBorder="1" applyAlignment="1">
      <alignment horizontal="left"/>
    </xf>
    <xf numFmtId="1" fontId="91" fillId="0" borderId="0" xfId="0" applyNumberFormat="1" applyFont="1" applyFill="1" applyBorder="1" applyAlignment="1">
      <alignment horizontal="right"/>
    </xf>
    <xf numFmtId="166" fontId="91" fillId="0" borderId="0" xfId="27" applyNumberFormat="1" applyFont="1" applyFill="1" applyAlignment="1" applyProtection="1">
      <alignment horizontal="right" wrapText="1"/>
      <protection locked="0"/>
    </xf>
    <xf numFmtId="172" fontId="91" fillId="0" borderId="0" xfId="0" applyNumberFormat="1" applyFont="1" applyFill="1" applyAlignment="1" applyProtection="1">
      <alignment horizontal="right" wrapText="1"/>
    </xf>
    <xf numFmtId="49" fontId="91" fillId="0" borderId="0" xfId="0" applyNumberFormat="1" applyFont="1" applyFill="1" applyBorder="1" applyAlignment="1" applyProtection="1">
      <alignment horizontal="left" vertical="top" wrapText="1"/>
      <protection locked="0"/>
    </xf>
    <xf numFmtId="0" fontId="91" fillId="0" borderId="14" xfId="0" applyFont="1" applyFill="1" applyBorder="1" applyAlignment="1">
      <alignment wrapText="1"/>
    </xf>
    <xf numFmtId="0" fontId="96" fillId="0" borderId="14" xfId="0" applyFont="1" applyFill="1" applyBorder="1" applyAlignment="1">
      <alignment vertical="top" wrapText="1"/>
    </xf>
    <xf numFmtId="49" fontId="96" fillId="0" borderId="14" xfId="0" applyNumberFormat="1" applyFont="1" applyFill="1" applyBorder="1" applyAlignment="1" applyProtection="1">
      <alignment horizontal="left" vertical="top" wrapText="1"/>
      <protection locked="0"/>
    </xf>
    <xf numFmtId="1" fontId="96" fillId="0" borderId="14" xfId="0" applyNumberFormat="1" applyFont="1" applyFill="1" applyBorder="1" applyAlignment="1" applyProtection="1">
      <protection locked="0"/>
    </xf>
    <xf numFmtId="166" fontId="91" fillId="0" borderId="14" xfId="27" applyFont="1" applyFill="1" applyBorder="1" applyAlignment="1" applyProtection="1">
      <alignment horizontal="right"/>
      <protection locked="0"/>
    </xf>
    <xf numFmtId="0" fontId="91" fillId="0" borderId="0" xfId="0" applyFont="1" applyFill="1" applyAlignment="1">
      <alignment wrapText="1"/>
    </xf>
    <xf numFmtId="0" fontId="91" fillId="0" borderId="0" xfId="0" applyFont="1" applyFill="1" applyAlignment="1">
      <alignment horizontal="left" wrapText="1"/>
    </xf>
    <xf numFmtId="0" fontId="91" fillId="0" borderId="0" xfId="0" applyNumberFormat="1" applyFont="1" applyFill="1" applyBorder="1" applyAlignment="1" applyProtection="1">
      <alignment horizontal="right" vertical="top" wrapText="1"/>
      <protection locked="0"/>
    </xf>
    <xf numFmtId="0" fontId="91" fillId="0" borderId="0" xfId="0" applyFont="1" applyFill="1" applyAlignment="1">
      <alignment horizontal="left" vertical="top" wrapText="1"/>
    </xf>
    <xf numFmtId="1" fontId="91" fillId="0" borderId="0" xfId="7" applyNumberFormat="1" applyFont="1" applyFill="1" applyAlignment="1" applyProtection="1">
      <alignment horizontal="right" wrapText="1"/>
    </xf>
    <xf numFmtId="1" fontId="91" fillId="0" borderId="0" xfId="0" applyNumberFormat="1" applyFont="1" applyFill="1" applyAlignment="1">
      <alignment horizontal="right"/>
    </xf>
    <xf numFmtId="0" fontId="91" fillId="0" borderId="0" xfId="0" applyFont="1" applyFill="1" applyBorder="1" applyAlignment="1">
      <alignment horizontal="left" vertical="top" wrapText="1"/>
    </xf>
    <xf numFmtId="166" fontId="91" fillId="0" borderId="0" xfId="27" applyNumberFormat="1" applyFont="1" applyFill="1" applyBorder="1" applyAlignment="1" applyProtection="1">
      <alignment horizontal="right" wrapText="1"/>
      <protection locked="0"/>
    </xf>
    <xf numFmtId="0" fontId="91" fillId="0" borderId="0" xfId="0" applyFont="1" applyFill="1" applyBorder="1" applyAlignment="1">
      <alignment vertical="center" wrapText="1"/>
    </xf>
    <xf numFmtId="0" fontId="91" fillId="0" borderId="0" xfId="0" applyFont="1" applyFill="1" applyBorder="1" applyAlignment="1">
      <alignment horizontal="right"/>
    </xf>
    <xf numFmtId="2" fontId="91" fillId="0" borderId="0" xfId="0" applyNumberFormat="1" applyFont="1" applyFill="1" applyBorder="1" applyAlignment="1">
      <alignment horizontal="right"/>
    </xf>
    <xf numFmtId="0" fontId="91" fillId="0" borderId="14" xfId="0" applyFont="1" applyFill="1" applyBorder="1" applyAlignment="1">
      <alignment vertical="center" wrapText="1"/>
    </xf>
    <xf numFmtId="0" fontId="91" fillId="0" borderId="14" xfId="0" applyFont="1" applyFill="1" applyBorder="1" applyAlignment="1">
      <alignment horizontal="left"/>
    </xf>
    <xf numFmtId="0" fontId="91" fillId="0" borderId="14" xfId="0" applyFont="1" applyFill="1" applyBorder="1" applyAlignment="1">
      <alignment horizontal="right"/>
    </xf>
    <xf numFmtId="2" fontId="91" fillId="0" borderId="14" xfId="0" applyNumberFormat="1" applyFont="1" applyFill="1" applyBorder="1" applyAlignment="1">
      <alignment horizontal="right"/>
    </xf>
    <xf numFmtId="4" fontId="91" fillId="0" borderId="14" xfId="0" applyNumberFormat="1" applyFont="1" applyFill="1" applyBorder="1" applyAlignment="1">
      <alignment horizontal="right"/>
    </xf>
    <xf numFmtId="0" fontId="0" fillId="0" borderId="0" xfId="0" applyFill="1" applyBorder="1"/>
    <xf numFmtId="1" fontId="0" fillId="0" borderId="0" xfId="0" applyNumberFormat="1" applyFill="1" applyBorder="1"/>
    <xf numFmtId="49" fontId="0" fillId="0" borderId="0" xfId="0" applyNumberFormat="1" applyFill="1" applyBorder="1"/>
    <xf numFmtId="0" fontId="0" fillId="0" borderId="0" xfId="0" applyFill="1" applyBorder="1" applyAlignment="1">
      <alignment wrapText="1"/>
    </xf>
    <xf numFmtId="0" fontId="35" fillId="0" borderId="0" xfId="0" applyFont="1" applyFill="1"/>
    <xf numFmtId="2" fontId="91" fillId="0" borderId="0" xfId="0" applyNumberFormat="1" applyFont="1" applyFill="1" applyAlignment="1">
      <alignment horizontal="right"/>
    </xf>
    <xf numFmtId="4" fontId="91" fillId="0" borderId="0" xfId="0" applyNumberFormat="1" applyFont="1" applyFill="1" applyAlignment="1">
      <alignment horizontal="right"/>
    </xf>
    <xf numFmtId="0" fontId="91" fillId="0" borderId="0" xfId="0" applyFont="1" applyFill="1" applyAlignment="1"/>
    <xf numFmtId="0" fontId="91" fillId="0" borderId="0" xfId="0" applyFont="1" applyFill="1" applyAlignment="1">
      <alignment horizontal="right"/>
    </xf>
    <xf numFmtId="1" fontId="91" fillId="0" borderId="0" xfId="7" applyNumberFormat="1" applyFont="1" applyFill="1" applyAlignment="1" applyProtection="1">
      <alignment horizontal="left" vertical="top" wrapText="1"/>
    </xf>
    <xf numFmtId="1" fontId="91" fillId="0" borderId="0" xfId="7" applyNumberFormat="1" applyFont="1" applyFill="1" applyAlignment="1" applyProtection="1">
      <alignment horizontal="left" wrapText="1"/>
    </xf>
    <xf numFmtId="0" fontId="91" fillId="0" borderId="0" xfId="0" applyNumberFormat="1" applyFont="1" applyFill="1" applyAlignment="1">
      <alignment horizontal="right" vertical="top" wrapText="1"/>
    </xf>
    <xf numFmtId="49" fontId="96" fillId="0" borderId="0" xfId="7" applyNumberFormat="1" applyFont="1" applyFill="1" applyAlignment="1" applyProtection="1">
      <alignment horizontal="left" vertical="top" wrapText="1"/>
    </xf>
    <xf numFmtId="0" fontId="91" fillId="0" borderId="0" xfId="7" applyFont="1" applyFill="1" applyAlignment="1" applyProtection="1">
      <alignment horizontal="left" wrapText="1"/>
    </xf>
    <xf numFmtId="0" fontId="91" fillId="0" borderId="0" xfId="7" applyFont="1" applyFill="1" applyAlignment="1" applyProtection="1">
      <alignment horizontal="right" wrapText="1"/>
    </xf>
    <xf numFmtId="49" fontId="91" fillId="0" borderId="0" xfId="7" applyNumberFormat="1" applyFont="1" applyFill="1" applyAlignment="1" applyProtection="1">
      <alignment horizontal="left" vertical="top" wrapText="1"/>
    </xf>
    <xf numFmtId="1" fontId="91" fillId="0" borderId="0" xfId="0" applyNumberFormat="1" applyFont="1" applyFill="1" applyAlignment="1">
      <alignment horizontal="right" wrapText="1"/>
    </xf>
    <xf numFmtId="166" fontId="91" fillId="0" borderId="0" xfId="27" applyNumberFormat="1" applyFont="1" applyFill="1" applyAlignment="1">
      <alignment horizontal="right" wrapText="1"/>
    </xf>
    <xf numFmtId="4" fontId="91" fillId="0" borderId="0" xfId="26" applyNumberFormat="1" applyFont="1" applyFill="1" applyBorder="1" applyAlignment="1" applyProtection="1"/>
    <xf numFmtId="0" fontId="91" fillId="0" borderId="14" xfId="0" applyNumberFormat="1" applyFont="1" applyFill="1" applyBorder="1" applyAlignment="1" applyProtection="1">
      <alignment horizontal="right" vertical="top" wrapText="1"/>
      <protection locked="0"/>
    </xf>
    <xf numFmtId="0" fontId="91" fillId="0" borderId="14" xfId="6" applyFont="1" applyFill="1" applyBorder="1" applyAlignment="1">
      <alignment vertical="top" wrapText="1"/>
    </xf>
    <xf numFmtId="0" fontId="91" fillId="0" borderId="14" xfId="6" applyFont="1" applyFill="1" applyBorder="1" applyAlignment="1">
      <alignment horizontal="left" wrapText="1"/>
    </xf>
    <xf numFmtId="173" fontId="91" fillId="0" borderId="14" xfId="6" applyNumberFormat="1" applyFont="1" applyFill="1" applyBorder="1" applyAlignment="1">
      <alignment wrapText="1"/>
    </xf>
    <xf numFmtId="166" fontId="91" fillId="0" borderId="14" xfId="27" applyNumberFormat="1" applyFont="1" applyFill="1" applyBorder="1" applyAlignment="1" applyProtection="1">
      <alignment horizontal="right" wrapText="1"/>
      <protection locked="0"/>
    </xf>
    <xf numFmtId="4" fontId="91" fillId="0" borderId="0" xfId="27" applyNumberFormat="1" applyFont="1" applyFill="1" applyBorder="1" applyAlignment="1">
      <alignment wrapText="1"/>
    </xf>
    <xf numFmtId="0" fontId="91" fillId="0" borderId="0" xfId="14" applyFont="1" applyFill="1" applyBorder="1" applyAlignment="1">
      <alignment horizontal="left" vertical="top" wrapText="1"/>
    </xf>
    <xf numFmtId="0" fontId="91" fillId="0" borderId="0" xfId="14" applyFont="1" applyFill="1" applyBorder="1" applyAlignment="1">
      <alignment horizontal="left" wrapText="1"/>
    </xf>
    <xf numFmtId="1" fontId="91" fillId="0" borderId="0" xfId="14" applyNumberFormat="1" applyFont="1" applyFill="1" applyBorder="1" applyAlignment="1">
      <alignment horizontal="right" wrapText="1"/>
    </xf>
    <xf numFmtId="4" fontId="91" fillId="0" borderId="0" xfId="27" applyNumberFormat="1" applyFont="1" applyFill="1" applyBorder="1" applyAlignment="1" applyProtection="1">
      <alignment horizontal="right"/>
      <protection locked="0"/>
    </xf>
    <xf numFmtId="0" fontId="91" fillId="0" borderId="0" xfId="15" applyFont="1" applyFill="1" applyBorder="1" applyAlignment="1">
      <alignment horizontal="left" vertical="top" wrapText="1"/>
    </xf>
    <xf numFmtId="1" fontId="91" fillId="0" borderId="0" xfId="15" applyNumberFormat="1" applyFont="1" applyFill="1" applyBorder="1" applyAlignment="1">
      <alignment horizontal="right" wrapText="1"/>
    </xf>
    <xf numFmtId="166" fontId="91" fillId="0" borderId="0" xfId="0" applyNumberFormat="1" applyFont="1" applyFill="1" applyAlignment="1">
      <alignment wrapText="1"/>
    </xf>
    <xf numFmtId="0" fontId="91" fillId="0" borderId="0" xfId="0" applyFont="1" applyFill="1" applyBorder="1" applyAlignment="1">
      <alignment horizontal="left" wrapText="1"/>
    </xf>
    <xf numFmtId="1" fontId="91" fillId="0" borderId="0" xfId="0" applyNumberFormat="1" applyFont="1" applyFill="1" applyBorder="1" applyAlignment="1">
      <alignment horizontal="right" wrapText="1"/>
    </xf>
    <xf numFmtId="0" fontId="91" fillId="0" borderId="14" xfId="0" applyFont="1" applyFill="1" applyBorder="1" applyAlignment="1">
      <alignment horizontal="left" vertical="top" wrapText="1"/>
    </xf>
    <xf numFmtId="0" fontId="91" fillId="0" borderId="14" xfId="0" applyFont="1" applyFill="1" applyBorder="1" applyAlignment="1">
      <alignment horizontal="left" wrapText="1"/>
    </xf>
    <xf numFmtId="1" fontId="91" fillId="0" borderId="14" xfId="0" applyNumberFormat="1" applyFont="1" applyFill="1" applyBorder="1" applyAlignment="1">
      <alignment horizontal="right" wrapText="1"/>
    </xf>
    <xf numFmtId="1" fontId="91" fillId="0" borderId="14" xfId="0" applyNumberFormat="1" applyFont="1" applyFill="1" applyBorder="1" applyAlignment="1" applyProtection="1">
      <alignment horizontal="right" wrapText="1"/>
      <protection locked="0"/>
    </xf>
    <xf numFmtId="4" fontId="91" fillId="0" borderId="14" xfId="27" applyNumberFormat="1" applyFont="1" applyFill="1" applyBorder="1" applyAlignment="1" applyProtection="1">
      <alignment wrapText="1"/>
      <protection locked="0"/>
    </xf>
    <xf numFmtId="0" fontId="91" fillId="0" borderId="0" xfId="0" applyFont="1" applyFill="1" applyAlignment="1">
      <alignment horizontal="right" vertical="top" wrapText="1"/>
    </xf>
    <xf numFmtId="0" fontId="91" fillId="0" borderId="14" xfId="0" applyFont="1" applyFill="1" applyBorder="1" applyAlignment="1">
      <alignment horizontal="right" vertical="top" wrapText="1"/>
    </xf>
    <xf numFmtId="49" fontId="91" fillId="0" borderId="14" xfId="7" applyNumberFormat="1" applyFont="1" applyFill="1" applyBorder="1" applyAlignment="1" applyProtection="1">
      <alignment horizontal="left" vertical="top" wrapText="1"/>
    </xf>
    <xf numFmtId="0" fontId="91" fillId="0" borderId="14" xfId="7" applyFont="1" applyFill="1" applyBorder="1" applyAlignment="1" applyProtection="1">
      <alignment horizontal="left" wrapText="1"/>
    </xf>
    <xf numFmtId="0" fontId="91" fillId="0" borderId="14" xfId="7" applyFont="1" applyFill="1" applyBorder="1" applyAlignment="1" applyProtection="1">
      <alignment horizontal="right" wrapText="1"/>
    </xf>
    <xf numFmtId="0" fontId="98" fillId="0" borderId="0" xfId="2" applyFont="1" applyFill="1" applyBorder="1" applyAlignment="1">
      <alignment horizontal="left" vertical="top" wrapText="1"/>
    </xf>
    <xf numFmtId="0" fontId="91" fillId="0" borderId="0" xfId="2" applyFont="1" applyFill="1" applyAlignment="1">
      <alignment horizontal="left" wrapText="1"/>
    </xf>
    <xf numFmtId="1" fontId="91" fillId="0" borderId="0" xfId="2" applyNumberFormat="1" applyFont="1" applyFill="1" applyAlignment="1">
      <alignment horizontal="right" wrapText="1"/>
    </xf>
    <xf numFmtId="4" fontId="91" fillId="0" borderId="0" xfId="27" applyNumberFormat="1" applyFont="1" applyFill="1" applyAlignment="1" applyProtection="1">
      <alignment horizontal="right" wrapText="1"/>
      <protection locked="0"/>
    </xf>
    <xf numFmtId="0" fontId="91" fillId="0" borderId="0" xfId="2" applyFont="1" applyFill="1" applyBorder="1" applyAlignment="1">
      <alignment horizontal="left" vertical="top" wrapText="1"/>
    </xf>
    <xf numFmtId="4" fontId="91" fillId="0" borderId="0" xfId="0" applyNumberFormat="1" applyFont="1" applyFill="1" applyAlignment="1">
      <alignment horizontal="right" wrapText="1"/>
    </xf>
    <xf numFmtId="4" fontId="91" fillId="0" borderId="14" xfId="0" applyNumberFormat="1" applyFont="1" applyFill="1" applyBorder="1" applyAlignment="1">
      <alignment horizontal="right" wrapText="1"/>
    </xf>
    <xf numFmtId="0" fontId="96" fillId="0" borderId="0" xfId="0" applyFont="1" applyFill="1" applyAlignment="1">
      <alignment horizontal="left" wrapText="1"/>
    </xf>
    <xf numFmtId="4" fontId="91" fillId="0" borderId="0" xfId="0" applyNumberFormat="1" applyFont="1" applyFill="1" applyBorder="1" applyAlignment="1">
      <alignment horizontal="right"/>
    </xf>
    <xf numFmtId="1" fontId="91" fillId="0" borderId="0" xfId="0" applyNumberFormat="1" applyFont="1" applyFill="1" applyBorder="1" applyAlignment="1"/>
    <xf numFmtId="1" fontId="91" fillId="0" borderId="0" xfId="27" applyNumberFormat="1" applyFont="1" applyFill="1" applyBorder="1" applyAlignment="1"/>
    <xf numFmtId="0" fontId="91" fillId="0" borderId="0" xfId="2" applyFont="1" applyFill="1" applyAlignment="1">
      <alignment horizontal="left" vertical="top" wrapText="1"/>
    </xf>
    <xf numFmtId="0" fontId="91" fillId="0" borderId="14" xfId="2" quotePrefix="1" applyFont="1" applyFill="1" applyBorder="1" applyAlignment="1">
      <alignment horizontal="left" vertical="top" wrapText="1"/>
    </xf>
    <xf numFmtId="0" fontId="91" fillId="0" borderId="14" xfId="2" applyFont="1" applyFill="1" applyBorder="1" applyAlignment="1">
      <alignment horizontal="left" wrapText="1"/>
    </xf>
    <xf numFmtId="1" fontId="91" fillId="0" borderId="14" xfId="2" applyNumberFormat="1" applyFont="1" applyFill="1" applyBorder="1" applyAlignment="1">
      <alignment horizontal="right" wrapText="1"/>
    </xf>
    <xf numFmtId="0" fontId="91" fillId="0" borderId="0" xfId="2" quotePrefix="1" applyFont="1" applyFill="1" applyAlignment="1">
      <alignment horizontal="left" vertical="top" wrapText="1"/>
    </xf>
    <xf numFmtId="166" fontId="91" fillId="0" borderId="0" xfId="27" applyFont="1" applyFill="1" applyAlignment="1" applyProtection="1">
      <alignment wrapText="1"/>
      <protection locked="0"/>
    </xf>
    <xf numFmtId="174" fontId="96" fillId="0" borderId="0" xfId="27" applyNumberFormat="1" applyFont="1" applyFill="1" applyBorder="1" applyAlignment="1" applyProtection="1">
      <alignment horizontal="right" wrapText="1"/>
      <protection locked="0"/>
    </xf>
    <xf numFmtId="174" fontId="91" fillId="0" borderId="0" xfId="27" applyNumberFormat="1" applyFont="1" applyFill="1" applyBorder="1" applyAlignment="1" applyProtection="1">
      <alignment horizontal="left" wrapText="1"/>
      <protection locked="0"/>
    </xf>
    <xf numFmtId="174" fontId="91" fillId="0" borderId="0" xfId="27" applyNumberFormat="1" applyFont="1" applyFill="1" applyBorder="1" applyAlignment="1" applyProtection="1">
      <alignment horizontal="left" vertical="top" wrapText="1"/>
      <protection locked="0"/>
    </xf>
    <xf numFmtId="0" fontId="96" fillId="0" borderId="0" xfId="0" applyNumberFormat="1" applyFont="1" applyFill="1" applyBorder="1" applyAlignment="1" applyProtection="1">
      <alignment horizontal="right" vertical="top" wrapText="1"/>
      <protection locked="0"/>
    </xf>
    <xf numFmtId="0" fontId="91" fillId="0" borderId="0" xfId="0" applyFont="1" applyFill="1" applyBorder="1" applyAlignment="1" applyProtection="1">
      <alignment horizontal="left"/>
      <protection locked="0"/>
    </xf>
    <xf numFmtId="1" fontId="96" fillId="0" borderId="0" xfId="24" applyNumberFormat="1" applyFont="1" applyFill="1" applyBorder="1" applyAlignment="1" applyProtection="1">
      <alignment horizontal="right"/>
      <protection locked="0"/>
    </xf>
    <xf numFmtId="175" fontId="96" fillId="0" borderId="0" xfId="27" applyNumberFormat="1" applyFont="1" applyFill="1" applyBorder="1" applyAlignment="1" applyProtection="1">
      <protection locked="0"/>
    </xf>
    <xf numFmtId="1" fontId="91" fillId="0" borderId="0" xfId="24" applyNumberFormat="1" applyFont="1" applyFill="1" applyBorder="1" applyAlignment="1" applyProtection="1">
      <alignment horizontal="right"/>
      <protection locked="0"/>
    </xf>
    <xf numFmtId="0" fontId="91" fillId="0" borderId="0" xfId="7" applyFont="1" applyFill="1" applyBorder="1" applyAlignment="1">
      <alignment horizontal="left" wrapText="1"/>
    </xf>
    <xf numFmtId="0" fontId="91" fillId="0" borderId="0" xfId="7" applyFont="1" applyFill="1" applyBorder="1" applyAlignment="1">
      <alignment horizontal="right" wrapText="1"/>
    </xf>
    <xf numFmtId="0" fontId="91" fillId="0" borderId="0" xfId="7" applyFont="1" applyFill="1" applyBorder="1" applyAlignment="1">
      <alignment wrapText="1"/>
    </xf>
    <xf numFmtId="174" fontId="96" fillId="0" borderId="0" xfId="24" applyNumberFormat="1" applyFont="1" applyFill="1" applyBorder="1" applyAlignment="1" applyProtection="1">
      <alignment horizontal="left" vertical="top" wrapText="1"/>
      <protection locked="0"/>
    </xf>
    <xf numFmtId="0" fontId="91" fillId="0" borderId="0" xfId="0" applyNumberFormat="1" applyFont="1" applyFill="1" applyBorder="1" applyAlignment="1">
      <alignment horizontal="right" vertical="top" wrapText="1"/>
    </xf>
    <xf numFmtId="0" fontId="0" fillId="0" borderId="0" xfId="0" applyFont="1" applyFill="1" applyBorder="1"/>
    <xf numFmtId="0" fontId="96" fillId="0" borderId="0" xfId="0" applyNumberFormat="1" applyFont="1" applyFill="1" applyAlignment="1">
      <alignment horizontal="right" vertical="top" wrapText="1"/>
    </xf>
    <xf numFmtId="0" fontId="96" fillId="0" borderId="0" xfId="0" applyNumberFormat="1" applyFont="1" applyFill="1" applyAlignment="1">
      <alignment wrapText="1"/>
    </xf>
    <xf numFmtId="0" fontId="96" fillId="0" borderId="0" xfId="0" applyNumberFormat="1" applyFont="1" applyFill="1" applyAlignment="1">
      <alignment horizontal="left" wrapText="1"/>
    </xf>
    <xf numFmtId="0" fontId="96" fillId="0" borderId="0" xfId="0" applyFont="1" applyFill="1" applyBorder="1" applyAlignment="1" applyProtection="1">
      <alignment horizontal="left" vertical="top" wrapText="1"/>
      <protection locked="0"/>
    </xf>
    <xf numFmtId="49" fontId="96" fillId="0" borderId="10" xfId="0" applyNumberFormat="1" applyFont="1" applyFill="1" applyBorder="1" applyAlignment="1" applyProtection="1">
      <alignment horizontal="right" wrapText="1"/>
      <protection locked="0"/>
    </xf>
    <xf numFmtId="0" fontId="96" fillId="0" borderId="10" xfId="0" applyFont="1" applyFill="1" applyBorder="1" applyAlignment="1" applyProtection="1">
      <alignment horizontal="left" wrapText="1"/>
      <protection locked="0"/>
    </xf>
    <xf numFmtId="0" fontId="91" fillId="0" borderId="10" xfId="0" applyFont="1" applyFill="1" applyBorder="1" applyAlignment="1">
      <alignment horizontal="right" wrapText="1"/>
    </xf>
    <xf numFmtId="4" fontId="96" fillId="0" borderId="10" xfId="27" applyNumberFormat="1" applyFont="1" applyFill="1" applyBorder="1" applyAlignment="1" applyProtection="1">
      <alignment wrapText="1"/>
      <protection locked="0"/>
    </xf>
    <xf numFmtId="0" fontId="96" fillId="0" borderId="10" xfId="0" applyFont="1" applyFill="1" applyBorder="1" applyAlignment="1">
      <alignment horizontal="right" vertical="top" wrapText="1"/>
    </xf>
    <xf numFmtId="1" fontId="96" fillId="0" borderId="10" xfId="0" applyNumberFormat="1" applyFont="1" applyFill="1" applyBorder="1" applyAlignment="1" applyProtection="1">
      <alignment horizontal="right" wrapText="1"/>
      <protection locked="0"/>
    </xf>
    <xf numFmtId="166" fontId="96" fillId="0" borderId="10" xfId="27" applyNumberFormat="1" applyFont="1" applyFill="1" applyBorder="1" applyAlignment="1" applyProtection="1">
      <alignment horizontal="right" wrapText="1"/>
      <protection locked="0"/>
    </xf>
    <xf numFmtId="0" fontId="91" fillId="0" borderId="7" xfId="6" applyFont="1" applyFill="1" applyBorder="1" applyAlignment="1">
      <alignment vertical="top" wrapText="1"/>
    </xf>
    <xf numFmtId="0" fontId="91" fillId="0" borderId="7" xfId="6" applyFont="1" applyFill="1" applyBorder="1" applyAlignment="1">
      <alignment horizontal="left" wrapText="1"/>
    </xf>
    <xf numFmtId="173" fontId="91" fillId="0" borderId="7" xfId="6" applyNumberFormat="1" applyFont="1" applyFill="1" applyBorder="1" applyAlignment="1">
      <alignment wrapText="1"/>
    </xf>
    <xf numFmtId="172" fontId="91" fillId="0" borderId="7" xfId="0" applyNumberFormat="1" applyFont="1" applyFill="1" applyBorder="1" applyAlignment="1" applyProtection="1">
      <alignment horizontal="right" wrapText="1"/>
    </xf>
    <xf numFmtId="174" fontId="96" fillId="0" borderId="10" xfId="27" applyNumberFormat="1" applyFont="1" applyFill="1" applyBorder="1" applyAlignment="1" applyProtection="1">
      <alignment horizontal="right" wrapText="1"/>
      <protection locked="0"/>
    </xf>
    <xf numFmtId="0" fontId="91" fillId="0" borderId="10" xfId="0" applyFont="1" applyFill="1" applyBorder="1" applyAlignment="1" applyProtection="1">
      <alignment horizontal="left" wrapText="1"/>
      <protection locked="0"/>
    </xf>
    <xf numFmtId="1" fontId="91" fillId="0" borderId="10" xfId="0" applyNumberFormat="1" applyFont="1" applyFill="1" applyBorder="1" applyAlignment="1" applyProtection="1">
      <alignment horizontal="right" wrapText="1"/>
      <protection locked="0"/>
    </xf>
    <xf numFmtId="4" fontId="91" fillId="0" borderId="10" xfId="27" applyNumberFormat="1" applyFont="1" applyFill="1" applyBorder="1" applyAlignment="1" applyProtection="1">
      <alignment wrapText="1"/>
      <protection locked="0"/>
    </xf>
    <xf numFmtId="0" fontId="91" fillId="0" borderId="10" xfId="0" applyFont="1" applyFill="1" applyBorder="1" applyAlignment="1">
      <alignment horizontal="left" wrapText="1"/>
    </xf>
    <xf numFmtId="4" fontId="97" fillId="0" borderId="10" xfId="27" applyNumberFormat="1" applyFont="1" applyFill="1" applyBorder="1" applyAlignment="1">
      <alignment wrapText="1"/>
    </xf>
    <xf numFmtId="4" fontId="97" fillId="0" borderId="0" xfId="27" applyNumberFormat="1" applyFont="1" applyFill="1" applyBorder="1" applyAlignment="1">
      <alignment wrapText="1"/>
    </xf>
    <xf numFmtId="0" fontId="96" fillId="0" borderId="10" xfId="0" applyFont="1" applyFill="1" applyBorder="1" applyAlignment="1">
      <alignment horizontal="right" wrapText="1"/>
    </xf>
    <xf numFmtId="174" fontId="96" fillId="0" borderId="10" xfId="24" applyNumberFormat="1" applyFont="1" applyFill="1" applyBorder="1" applyAlignment="1" applyProtection="1">
      <alignment horizontal="right" vertical="top" wrapText="1"/>
      <protection locked="0"/>
    </xf>
    <xf numFmtId="0" fontId="96" fillId="0" borderId="10" xfId="0" applyFont="1" applyFill="1" applyBorder="1" applyAlignment="1">
      <alignment horizontal="left" wrapText="1"/>
    </xf>
    <xf numFmtId="49" fontId="99" fillId="0" borderId="14" xfId="0" applyNumberFormat="1" applyFont="1" applyFill="1" applyBorder="1"/>
    <xf numFmtId="0" fontId="99" fillId="0" borderId="14" xfId="0" applyFont="1" applyFill="1" applyBorder="1"/>
    <xf numFmtId="1" fontId="99" fillId="0" borderId="14" xfId="0" applyNumberFormat="1" applyFont="1" applyFill="1" applyBorder="1"/>
    <xf numFmtId="0" fontId="92" fillId="0" borderId="14" xfId="0" applyFont="1" applyFill="1" applyBorder="1" applyAlignment="1">
      <alignment wrapText="1"/>
    </xf>
    <xf numFmtId="49" fontId="0" fillId="0" borderId="7" xfId="0" applyNumberFormat="1" applyFill="1" applyBorder="1"/>
    <xf numFmtId="0" fontId="0" fillId="0" borderId="7" xfId="0" applyFill="1" applyBorder="1"/>
    <xf numFmtId="1" fontId="0" fillId="0" borderId="7" xfId="0" applyNumberFormat="1" applyFill="1" applyBorder="1"/>
    <xf numFmtId="49" fontId="0" fillId="0" borderId="5" xfId="0" applyNumberFormat="1" applyFill="1" applyBorder="1"/>
    <xf numFmtId="0" fontId="100" fillId="0" borderId="2" xfId="0" applyFont="1" applyFill="1" applyBorder="1" applyAlignment="1">
      <alignment vertical="top"/>
    </xf>
    <xf numFmtId="0" fontId="39" fillId="0" borderId="15" xfId="0" applyNumberFormat="1" applyFont="1" applyFill="1" applyBorder="1" applyAlignment="1">
      <alignment horizontal="right" vertical="top" wrapText="1"/>
    </xf>
    <xf numFmtId="0" fontId="39" fillId="0" borderId="2" xfId="0" applyFont="1" applyFill="1" applyBorder="1" applyAlignment="1" applyProtection="1">
      <alignment horizontal="left" vertical="top" wrapText="1"/>
      <protection locked="0"/>
    </xf>
    <xf numFmtId="1" fontId="39" fillId="0" borderId="2" xfId="0" applyNumberFormat="1" applyFont="1" applyFill="1" applyBorder="1" applyAlignment="1" applyProtection="1">
      <alignment horizontal="right" vertical="top" wrapText="1"/>
      <protection locked="0"/>
    </xf>
    <xf numFmtId="4" fontId="39" fillId="0" borderId="2" xfId="27" applyNumberFormat="1" applyFont="1" applyFill="1" applyBorder="1" applyAlignment="1" applyProtection="1">
      <alignment vertical="top" wrapText="1"/>
      <protection locked="0"/>
    </xf>
    <xf numFmtId="0" fontId="100" fillId="0" borderId="5" xfId="0" applyFont="1" applyFill="1" applyBorder="1" applyAlignment="1">
      <alignment horizontal="right"/>
    </xf>
    <xf numFmtId="0" fontId="101" fillId="0" borderId="0" xfId="0" applyFont="1" applyFill="1" applyBorder="1"/>
    <xf numFmtId="0" fontId="103" fillId="0" borderId="30" xfId="0" applyFont="1" applyFill="1" applyBorder="1" applyAlignment="1">
      <alignment vertical="top"/>
    </xf>
    <xf numFmtId="0" fontId="99" fillId="0" borderId="5" xfId="0" applyFont="1" applyFill="1" applyBorder="1" applyAlignment="1">
      <alignment horizontal="right"/>
    </xf>
    <xf numFmtId="0" fontId="101" fillId="0" borderId="5" xfId="0" applyFont="1" applyFill="1" applyBorder="1"/>
    <xf numFmtId="1" fontId="101" fillId="0" borderId="5" xfId="0" applyNumberFormat="1" applyFont="1" applyFill="1" applyBorder="1"/>
    <xf numFmtId="0" fontId="92" fillId="0" borderId="5" xfId="0" applyFont="1" applyFill="1" applyBorder="1" applyAlignment="1">
      <alignment wrapText="1"/>
    </xf>
    <xf numFmtId="0" fontId="102" fillId="0" borderId="5" xfId="0" applyFont="1" applyFill="1" applyBorder="1"/>
    <xf numFmtId="1" fontId="102" fillId="0" borderId="5" xfId="0" applyNumberFormat="1" applyFont="1" applyFill="1" applyBorder="1"/>
    <xf numFmtId="0" fontId="62" fillId="0" borderId="5" xfId="0" applyFont="1" applyFill="1" applyBorder="1" applyAlignment="1">
      <alignment wrapText="1"/>
    </xf>
    <xf numFmtId="4" fontId="95" fillId="0" borderId="0" xfId="0" applyNumberFormat="1" applyFont="1" applyFill="1" applyAlignment="1">
      <alignment wrapText="1"/>
    </xf>
    <xf numFmtId="4" fontId="91" fillId="0" borderId="0" xfId="0" applyNumberFormat="1" applyFont="1" applyFill="1" applyAlignment="1" applyProtection="1">
      <alignment horizontal="right" wrapText="1"/>
    </xf>
    <xf numFmtId="4" fontId="96" fillId="0" borderId="14" xfId="27" applyNumberFormat="1" applyFont="1" applyFill="1" applyBorder="1" applyAlignment="1" applyProtection="1">
      <alignment horizontal="right"/>
      <protection locked="0"/>
    </xf>
    <xf numFmtId="4" fontId="91" fillId="0" borderId="0" xfId="0" applyNumberFormat="1" applyFont="1" applyFill="1" applyAlignment="1">
      <alignment wrapText="1"/>
    </xf>
    <xf numFmtId="4" fontId="96" fillId="0" borderId="10" xfId="0" applyNumberFormat="1" applyFont="1" applyFill="1" applyBorder="1" applyAlignment="1" applyProtection="1">
      <alignment horizontal="right" wrapText="1"/>
    </xf>
    <xf numFmtId="4" fontId="0" fillId="0" borderId="0" xfId="0" applyNumberFormat="1" applyFill="1" applyBorder="1"/>
    <xf numFmtId="4" fontId="91" fillId="0" borderId="0" xfId="7" applyNumberFormat="1" applyFont="1" applyFill="1" applyAlignment="1" applyProtection="1">
      <alignment wrapText="1"/>
    </xf>
    <xf numFmtId="4" fontId="91" fillId="0" borderId="0" xfId="0" applyNumberFormat="1" applyFont="1" applyFill="1" applyAlignment="1" applyProtection="1">
      <alignment wrapText="1"/>
    </xf>
    <xf numFmtId="4" fontId="91" fillId="0" borderId="14" xfId="0" applyNumberFormat="1" applyFont="1" applyFill="1" applyBorder="1" applyAlignment="1" applyProtection="1">
      <alignment horizontal="right" wrapText="1"/>
    </xf>
    <xf numFmtId="4" fontId="91" fillId="0" borderId="7" xfId="0" applyNumberFormat="1" applyFont="1" applyFill="1" applyBorder="1" applyAlignment="1" applyProtection="1">
      <alignment horizontal="right" wrapText="1"/>
    </xf>
    <xf numFmtId="4" fontId="96" fillId="0" borderId="0" xfId="0" applyNumberFormat="1" applyFont="1" applyFill="1" applyBorder="1" applyAlignment="1" applyProtection="1">
      <alignment horizontal="right" wrapText="1"/>
    </xf>
    <xf numFmtId="4" fontId="91" fillId="0" borderId="14" xfId="27" applyNumberFormat="1" applyFont="1" applyFill="1" applyBorder="1" applyAlignment="1" applyProtection="1">
      <alignment horizontal="right" wrapText="1"/>
      <protection locked="0"/>
    </xf>
    <xf numFmtId="4" fontId="91" fillId="0" borderId="14" xfId="0" applyNumberFormat="1" applyFont="1" applyFill="1" applyBorder="1" applyAlignment="1" applyProtection="1">
      <alignment wrapText="1"/>
    </xf>
    <xf numFmtId="4" fontId="39" fillId="0" borderId="30" xfId="0" applyNumberFormat="1" applyFont="1" applyFill="1" applyBorder="1" applyAlignment="1" applyProtection="1">
      <alignment horizontal="right" vertical="top" wrapText="1"/>
    </xf>
    <xf numFmtId="4" fontId="91" fillId="0" borderId="0" xfId="0" applyNumberFormat="1" applyFont="1" applyFill="1" applyBorder="1" applyAlignment="1" applyProtection="1">
      <alignment horizontal="right" wrapText="1"/>
    </xf>
    <xf numFmtId="4" fontId="96" fillId="0" borderId="0" xfId="0" applyNumberFormat="1" applyFont="1" applyFill="1" applyAlignment="1">
      <alignment horizontal="right" wrapText="1"/>
    </xf>
    <xf numFmtId="4" fontId="99" fillId="0" borderId="14" xfId="0" applyNumberFormat="1" applyFont="1" applyFill="1" applyBorder="1"/>
    <xf numFmtId="4" fontId="0" fillId="0" borderId="7" xfId="0" applyNumberFormat="1" applyFill="1" applyBorder="1"/>
    <xf numFmtId="4" fontId="99" fillId="0" borderId="5" xfId="0" applyNumberFormat="1" applyFont="1" applyFill="1" applyBorder="1"/>
    <xf numFmtId="0" fontId="92" fillId="0" borderId="0" xfId="0" applyFont="1" applyFill="1" applyBorder="1" applyAlignment="1" applyProtection="1">
      <alignment horizontal="left" wrapText="1"/>
      <protection locked="0"/>
    </xf>
    <xf numFmtId="1" fontId="92" fillId="0" borderId="0" xfId="0" applyNumberFormat="1" applyFont="1" applyFill="1" applyBorder="1" applyAlignment="1" applyProtection="1">
      <alignment horizontal="right" wrapText="1"/>
      <protection locked="0"/>
    </xf>
    <xf numFmtId="4" fontId="92" fillId="0" borderId="0" xfId="27" applyNumberFormat="1" applyFont="1" applyFill="1" applyBorder="1" applyAlignment="1" applyProtection="1">
      <alignment wrapText="1"/>
      <protection locked="0"/>
    </xf>
    <xf numFmtId="4" fontId="92" fillId="0" borderId="0" xfId="27" applyNumberFormat="1" applyFont="1" applyFill="1" applyBorder="1" applyAlignment="1" applyProtection="1">
      <alignment horizontal="right" wrapText="1"/>
      <protection locked="0"/>
    </xf>
    <xf numFmtId="1" fontId="101" fillId="0" borderId="0" xfId="0" applyNumberFormat="1" applyFont="1" applyFill="1" applyBorder="1"/>
    <xf numFmtId="4" fontId="101" fillId="0" borderId="0" xfId="0" applyNumberFormat="1" applyFont="1" applyFill="1" applyBorder="1"/>
    <xf numFmtId="0" fontId="92" fillId="0" borderId="2" xfId="0" applyFont="1" applyFill="1" applyBorder="1" applyAlignment="1" applyProtection="1">
      <alignment horizontal="left" wrapText="1"/>
      <protection locked="0"/>
    </xf>
    <xf numFmtId="1" fontId="92" fillId="0" borderId="2" xfId="0" applyNumberFormat="1" applyFont="1" applyFill="1" applyBorder="1" applyAlignment="1" applyProtection="1">
      <alignment horizontal="right" wrapText="1"/>
      <protection locked="0"/>
    </xf>
    <xf numFmtId="4" fontId="92" fillId="0" borderId="2" xfId="27" applyNumberFormat="1" applyFont="1" applyFill="1" applyBorder="1" applyAlignment="1" applyProtection="1">
      <alignment wrapText="1"/>
      <protection locked="0"/>
    </xf>
    <xf numFmtId="4" fontId="92" fillId="0" borderId="30" xfId="27" applyNumberFormat="1" applyFont="1" applyFill="1" applyBorder="1" applyAlignment="1" applyProtection="1">
      <alignment horizontal="right" wrapText="1"/>
      <protection locked="0"/>
    </xf>
    <xf numFmtId="0" fontId="92" fillId="0" borderId="15" xfId="0" applyFont="1" applyFill="1" applyBorder="1" applyAlignment="1" applyProtection="1">
      <alignment horizontal="left" wrapText="1"/>
      <protection locked="0"/>
    </xf>
    <xf numFmtId="4" fontId="100" fillId="0" borderId="5" xfId="0" applyNumberFormat="1" applyFont="1" applyFill="1" applyBorder="1"/>
    <xf numFmtId="174" fontId="94" fillId="0" borderId="0" xfId="24" applyNumberFormat="1" applyFont="1" applyFill="1" applyBorder="1" applyAlignment="1" applyProtection="1">
      <alignment vertical="top" wrapText="1"/>
      <protection locked="0"/>
    </xf>
    <xf numFmtId="0" fontId="94" fillId="0" borderId="0" xfId="0" applyNumberFormat="1" applyFont="1" applyFill="1" applyAlignment="1">
      <alignment horizontal="left" vertical="top" wrapText="1"/>
    </xf>
    <xf numFmtId="0" fontId="36" fillId="0" borderId="31" xfId="0" applyNumberFormat="1" applyFont="1" applyFill="1" applyBorder="1" applyAlignment="1" applyProtection="1">
      <alignment horizontal="left" vertical="top" wrapText="1"/>
      <protection locked="0"/>
    </xf>
    <xf numFmtId="49" fontId="36" fillId="0" borderId="14" xfId="0" applyNumberFormat="1" applyFont="1" applyFill="1" applyBorder="1" applyAlignment="1" applyProtection="1">
      <alignment horizontal="left" wrapText="1"/>
      <protection locked="0"/>
    </xf>
    <xf numFmtId="0" fontId="36" fillId="0" borderId="14" xfId="0" applyFont="1" applyFill="1" applyBorder="1" applyAlignment="1" applyProtection="1">
      <alignment horizontal="left" wrapText="1"/>
      <protection locked="0"/>
    </xf>
    <xf numFmtId="4" fontId="36" fillId="0" borderId="14" xfId="27" applyNumberFormat="1" applyFont="1" applyFill="1" applyBorder="1" applyAlignment="1" applyProtection="1">
      <alignment horizontal="right" wrapText="1"/>
      <protection locked="0"/>
    </xf>
    <xf numFmtId="4" fontId="36" fillId="0" borderId="14" xfId="27" applyNumberFormat="1" applyFont="1" applyFill="1" applyBorder="1" applyAlignment="1" applyProtection="1">
      <alignment wrapText="1"/>
      <protection locked="0"/>
    </xf>
    <xf numFmtId="4" fontId="36" fillId="0" borderId="14" xfId="0" applyNumberFormat="1" applyFont="1" applyFill="1" applyBorder="1" applyAlignment="1" applyProtection="1">
      <alignment horizontal="right" wrapText="1"/>
    </xf>
    <xf numFmtId="0" fontId="36" fillId="0" borderId="4" xfId="0" applyNumberFormat="1" applyFont="1" applyFill="1" applyBorder="1" applyAlignment="1">
      <alignment horizontal="right" vertical="top" wrapText="1"/>
    </xf>
    <xf numFmtId="0" fontId="36" fillId="0" borderId="4" xfId="0" applyNumberFormat="1" applyFont="1" applyFill="1" applyBorder="1" applyAlignment="1">
      <alignment vertical="top" wrapText="1"/>
    </xf>
    <xf numFmtId="0" fontId="36" fillId="0" borderId="4" xfId="0" applyNumberFormat="1" applyFont="1" applyFill="1" applyBorder="1" applyAlignment="1">
      <alignment horizontal="center" vertical="top" wrapText="1"/>
    </xf>
    <xf numFmtId="0" fontId="36" fillId="0" borderId="4" xfId="0" applyFont="1" applyFill="1" applyBorder="1" applyAlignment="1" applyProtection="1">
      <alignment horizontal="left" vertical="top" wrapText="1"/>
      <protection locked="0"/>
    </xf>
    <xf numFmtId="0" fontId="36" fillId="0" borderId="4" xfId="0" applyFont="1" applyFill="1" applyBorder="1" applyAlignment="1">
      <alignment horizontal="left" wrapText="1"/>
    </xf>
    <xf numFmtId="0" fontId="36" fillId="0" borderId="4" xfId="0" applyFont="1" applyFill="1" applyBorder="1" applyAlignment="1">
      <alignment horizontal="right" wrapText="1"/>
    </xf>
    <xf numFmtId="4" fontId="36" fillId="0" borderId="4" xfId="0" applyNumberFormat="1" applyFont="1" applyFill="1" applyBorder="1" applyAlignment="1">
      <alignment wrapText="1"/>
    </xf>
    <xf numFmtId="4" fontId="36" fillId="0" borderId="4" xfId="0" applyNumberFormat="1" applyFont="1" applyFill="1" applyBorder="1" applyAlignment="1" applyProtection="1">
      <alignment horizontal="right" wrapText="1"/>
    </xf>
    <xf numFmtId="0" fontId="36" fillId="0" borderId="4" xfId="0" applyNumberFormat="1" applyFont="1" applyFill="1" applyBorder="1" applyAlignment="1" applyProtection="1">
      <alignment horizontal="center" vertical="top" wrapText="1"/>
      <protection locked="0"/>
    </xf>
    <xf numFmtId="49" fontId="36" fillId="0" borderId="4" xfId="0" applyNumberFormat="1" applyFont="1" applyFill="1" applyBorder="1" applyAlignment="1" applyProtection="1">
      <alignment horizontal="left" vertical="top" wrapText="1"/>
      <protection locked="0"/>
    </xf>
    <xf numFmtId="0" fontId="36" fillId="0" borderId="4" xfId="0" applyFont="1" applyFill="1" applyBorder="1" applyAlignment="1" applyProtection="1">
      <alignment horizontal="left" wrapText="1"/>
      <protection locked="0"/>
    </xf>
    <xf numFmtId="0" fontId="36" fillId="0" borderId="4" xfId="0" applyFont="1" applyFill="1" applyBorder="1" applyAlignment="1" applyProtection="1">
      <alignment horizontal="right" wrapText="1"/>
      <protection locked="0"/>
    </xf>
    <xf numFmtId="4" fontId="36" fillId="0" borderId="4" xfId="27" applyNumberFormat="1" applyFont="1" applyFill="1" applyBorder="1" applyAlignment="1" applyProtection="1">
      <alignment wrapText="1"/>
      <protection locked="0"/>
    </xf>
    <xf numFmtId="0" fontId="36" fillId="0" borderId="4" xfId="0" applyFont="1" applyFill="1" applyBorder="1" applyAlignment="1">
      <alignment vertical="top" wrapText="1"/>
    </xf>
    <xf numFmtId="0" fontId="36" fillId="0" borderId="4" xfId="0" applyFont="1" applyFill="1" applyBorder="1" applyAlignment="1">
      <alignment horizontal="center" vertical="top" wrapText="1"/>
    </xf>
    <xf numFmtId="49" fontId="36" fillId="0" borderId="4" xfId="0" applyNumberFormat="1" applyFont="1" applyFill="1" applyBorder="1" applyAlignment="1">
      <alignment wrapText="1"/>
    </xf>
    <xf numFmtId="0" fontId="36" fillId="0" borderId="4" xfId="0" applyFont="1" applyFill="1" applyBorder="1" applyAlignment="1">
      <alignment wrapText="1"/>
    </xf>
    <xf numFmtId="0" fontId="36" fillId="0" borderId="4" xfId="0" applyNumberFormat="1" applyFont="1" applyFill="1" applyBorder="1" applyAlignment="1" applyProtection="1">
      <alignment horizontal="right" vertical="top" wrapText="1"/>
      <protection locked="0"/>
    </xf>
    <xf numFmtId="0" fontId="36" fillId="0" borderId="4" xfId="0" applyNumberFormat="1" applyFont="1" applyFill="1" applyBorder="1" applyAlignment="1" applyProtection="1">
      <alignment horizontal="left" vertical="top" wrapText="1"/>
      <protection locked="0"/>
    </xf>
    <xf numFmtId="49" fontId="36" fillId="0" borderId="4" xfId="6" applyNumberFormat="1" applyFont="1" applyFill="1" applyBorder="1" applyAlignment="1" applyProtection="1">
      <alignment horizontal="center" vertical="top" wrapText="1"/>
      <protection locked="0"/>
    </xf>
    <xf numFmtId="49" fontId="36" fillId="0" borderId="4" xfId="6" applyNumberFormat="1" applyFont="1" applyFill="1" applyBorder="1" applyAlignment="1" applyProtection="1">
      <alignment horizontal="left" vertical="top" wrapText="1"/>
      <protection locked="0"/>
    </xf>
    <xf numFmtId="0" fontId="36" fillId="0" borderId="4" xfId="0" applyFont="1" applyFill="1" applyBorder="1" applyAlignment="1">
      <alignment horizontal="left" vertical="top" wrapText="1"/>
    </xf>
    <xf numFmtId="0" fontId="35" fillId="0" borderId="4" xfId="0" applyNumberFormat="1" applyFont="1" applyFill="1" applyBorder="1" applyAlignment="1">
      <alignment horizontal="right" vertical="top" wrapText="1"/>
    </xf>
    <xf numFmtId="0" fontId="35" fillId="0" borderId="4" xfId="0" applyFont="1" applyFill="1" applyBorder="1" applyAlignment="1" applyProtection="1">
      <alignment horizontal="left" wrapText="1"/>
      <protection locked="0"/>
    </xf>
    <xf numFmtId="0" fontId="35" fillId="0" borderId="4" xfId="0" applyFont="1" applyFill="1" applyBorder="1" applyAlignment="1" applyProtection="1">
      <alignment horizontal="right" wrapText="1"/>
      <protection locked="0"/>
    </xf>
    <xf numFmtId="4" fontId="35" fillId="0" borderId="4" xfId="27" applyNumberFormat="1" applyFont="1" applyFill="1" applyBorder="1" applyAlignment="1" applyProtection="1">
      <alignment wrapText="1"/>
      <protection locked="0"/>
    </xf>
    <xf numFmtId="4" fontId="35" fillId="0" borderId="4" xfId="0" applyNumberFormat="1" applyFont="1" applyFill="1" applyBorder="1" applyAlignment="1" applyProtection="1">
      <alignment horizontal="right" wrapText="1"/>
    </xf>
    <xf numFmtId="4" fontId="12" fillId="0" borderId="32" xfId="0" applyNumberFormat="1" applyFont="1" applyFill="1" applyBorder="1" applyAlignment="1">
      <alignment horizontal="center" vertical="top"/>
    </xf>
    <xf numFmtId="0" fontId="12" fillId="0" borderId="32" xfId="0" applyFont="1" applyFill="1" applyBorder="1" applyAlignment="1">
      <alignment horizontal="left" vertical="top" wrapText="1"/>
    </xf>
    <xf numFmtId="0" fontId="2" fillId="0" borderId="32" xfId="0" applyFont="1" applyFill="1" applyBorder="1" applyAlignment="1">
      <alignment horizontal="left" wrapText="1"/>
    </xf>
    <xf numFmtId="4" fontId="2" fillId="0" borderId="32" xfId="0" applyNumberFormat="1" applyFont="1" applyFill="1" applyBorder="1" applyAlignment="1">
      <alignment horizontal="right" wrapText="1"/>
    </xf>
    <xf numFmtId="0" fontId="2" fillId="0" borderId="32" xfId="0" applyFont="1" applyFill="1" applyBorder="1" applyAlignment="1"/>
    <xf numFmtId="4" fontId="12" fillId="0" borderId="14" xfId="0" applyNumberFormat="1" applyFont="1" applyFill="1" applyBorder="1" applyAlignment="1">
      <alignment horizontal="center" vertical="top"/>
    </xf>
    <xf numFmtId="0" fontId="12" fillId="0" borderId="14" xfId="0" applyFont="1" applyFill="1" applyBorder="1" applyAlignment="1">
      <alignment horizontal="left" vertical="top" wrapText="1"/>
    </xf>
    <xf numFmtId="0" fontId="2" fillId="0" borderId="14" xfId="0" applyFont="1" applyFill="1" applyBorder="1" applyAlignment="1">
      <alignment horizontal="left" wrapText="1"/>
    </xf>
    <xf numFmtId="4" fontId="2" fillId="0" borderId="14" xfId="0" applyNumberFormat="1" applyFont="1" applyFill="1" applyBorder="1" applyAlignment="1">
      <alignment horizontal="right" wrapText="1"/>
    </xf>
    <xf numFmtId="0" fontId="2" fillId="0" borderId="14" xfId="0" applyFont="1" applyFill="1" applyBorder="1" applyAlignment="1"/>
    <xf numFmtId="167" fontId="2" fillId="0" borderId="14" xfId="0" applyNumberFormat="1" applyFont="1" applyFill="1" applyBorder="1" applyAlignment="1"/>
    <xf numFmtId="167" fontId="2" fillId="0" borderId="32" xfId="0" applyNumberFormat="1" applyFont="1" applyFill="1" applyBorder="1" applyAlignment="1"/>
    <xf numFmtId="0" fontId="2" fillId="15" borderId="0" xfId="0" applyFont="1" applyFill="1" applyAlignment="1">
      <alignment horizontal="left" vertical="top" wrapText="1"/>
    </xf>
    <xf numFmtId="0" fontId="2" fillId="15" borderId="0" xfId="0" applyFont="1" applyFill="1" applyAlignment="1">
      <alignment horizontal="left" wrapText="1"/>
    </xf>
    <xf numFmtId="4" fontId="2" fillId="15" borderId="0" xfId="0" applyNumberFormat="1" applyFont="1" applyFill="1" applyAlignment="1">
      <alignment horizontal="right" wrapText="1"/>
    </xf>
    <xf numFmtId="4" fontId="2" fillId="15" borderId="0" xfId="0" applyNumberFormat="1" applyFont="1" applyFill="1" applyAlignment="1">
      <alignment horizontal="left" vertical="top"/>
    </xf>
    <xf numFmtId="0" fontId="2" fillId="15" borderId="0" xfId="0" applyFont="1" applyFill="1" applyAlignment="1">
      <alignment vertical="top" wrapText="1"/>
    </xf>
    <xf numFmtId="0" fontId="3" fillId="0" borderId="0" xfId="0" applyFont="1" applyFill="1" applyBorder="1" applyAlignment="1">
      <alignment horizontal="justify" vertical="top" wrapText="1"/>
    </xf>
    <xf numFmtId="0" fontId="16" fillId="15" borderId="0" xfId="0" applyFont="1" applyFill="1" applyAlignment="1">
      <alignment horizontal="right" wrapText="1"/>
    </xf>
    <xf numFmtId="4" fontId="16" fillId="15" borderId="0" xfId="0" applyNumberFormat="1" applyFont="1" applyFill="1"/>
    <xf numFmtId="4" fontId="16" fillId="15" borderId="0" xfId="0" applyNumberFormat="1" applyFont="1" applyFill="1" applyAlignment="1">
      <alignment horizontal="right"/>
    </xf>
    <xf numFmtId="1" fontId="16" fillId="15" borderId="0" xfId="0" applyNumberFormat="1" applyFont="1" applyFill="1"/>
    <xf numFmtId="1" fontId="16" fillId="0" borderId="0" xfId="0" applyNumberFormat="1" applyFont="1" applyFill="1" applyAlignment="1">
      <alignment horizontal="left"/>
    </xf>
    <xf numFmtId="1" fontId="16" fillId="0" borderId="0" xfId="0" applyNumberFormat="1" applyFont="1" applyFill="1" applyBorder="1" applyAlignment="1">
      <alignment horizontal="left"/>
    </xf>
    <xf numFmtId="4" fontId="16" fillId="0" borderId="0" xfId="0" applyNumberFormat="1" applyFont="1" applyFill="1" applyAlignment="1">
      <alignment horizontal="left"/>
    </xf>
    <xf numFmtId="1" fontId="16" fillId="0" borderId="0" xfId="0" applyNumberFormat="1" applyFont="1" applyAlignment="1">
      <alignment horizontal="left"/>
    </xf>
    <xf numFmtId="0" fontId="53" fillId="16" borderId="22" xfId="0" applyFont="1" applyFill="1" applyBorder="1" applyAlignment="1">
      <alignment horizontal="center" vertical="top"/>
    </xf>
    <xf numFmtId="0" fontId="53" fillId="16" borderId="22" xfId="0" applyFont="1" applyFill="1" applyBorder="1" applyAlignment="1" applyProtection="1">
      <alignment horizontal="left" vertical="top" wrapText="1"/>
      <protection locked="0"/>
    </xf>
    <xf numFmtId="0" fontId="18" fillId="16" borderId="0" xfId="0" applyFont="1" applyFill="1"/>
    <xf numFmtId="1" fontId="16" fillId="16" borderId="0" xfId="0" applyNumberFormat="1" applyFont="1" applyFill="1" applyAlignment="1">
      <alignment horizontal="right"/>
    </xf>
    <xf numFmtId="0" fontId="15" fillId="16" borderId="13" xfId="0" applyFont="1" applyFill="1" applyBorder="1" applyAlignment="1">
      <alignment horizontal="center" vertical="top"/>
    </xf>
    <xf numFmtId="0" fontId="15" fillId="16" borderId="20" xfId="0" applyFont="1" applyFill="1" applyBorder="1" applyAlignment="1">
      <alignment horizontal="center" vertical="top"/>
    </xf>
    <xf numFmtId="4" fontId="16" fillId="5" borderId="0" xfId="0" applyNumberFormat="1" applyFont="1" applyFill="1"/>
    <xf numFmtId="0" fontId="53" fillId="16" borderId="22" xfId="0" applyFont="1" applyFill="1" applyBorder="1" applyAlignment="1" applyProtection="1">
      <alignment horizontal="center" vertical="top"/>
    </xf>
    <xf numFmtId="0" fontId="2" fillId="16" borderId="0" xfId="0" applyFont="1" applyFill="1" applyBorder="1" applyAlignment="1">
      <alignment horizontal="justify" vertical="top" wrapText="1"/>
    </xf>
    <xf numFmtId="0" fontId="2" fillId="16" borderId="0" xfId="0" applyFont="1" applyFill="1" applyBorder="1" applyAlignment="1">
      <alignment horizontal="center" wrapText="1"/>
    </xf>
    <xf numFmtId="4" fontId="2" fillId="16" borderId="0" xfId="0" applyNumberFormat="1" applyFont="1" applyFill="1" applyBorder="1" applyAlignment="1">
      <alignment horizontal="right" wrapText="1"/>
    </xf>
    <xf numFmtId="4" fontId="3" fillId="16" borderId="0" xfId="0" applyNumberFormat="1" applyFont="1" applyFill="1" applyBorder="1" applyAlignment="1">
      <alignment horizontal="right" wrapText="1"/>
    </xf>
    <xf numFmtId="0" fontId="2" fillId="16" borderId="0" xfId="0" quotePrefix="1" applyNumberFormat="1" applyFont="1" applyFill="1" applyBorder="1" applyAlignment="1">
      <alignment horizontal="justify" vertical="top"/>
    </xf>
    <xf numFmtId="0" fontId="2" fillId="16" borderId="0" xfId="0" applyFont="1" applyFill="1" applyBorder="1" applyAlignment="1">
      <alignment horizontal="left" wrapText="1"/>
    </xf>
    <xf numFmtId="4" fontId="2" fillId="16" borderId="0" xfId="0" applyNumberFormat="1" applyFont="1" applyFill="1" applyBorder="1" applyAlignment="1">
      <alignment wrapText="1"/>
    </xf>
    <xf numFmtId="0" fontId="2" fillId="16" borderId="0" xfId="0" quotePrefix="1" applyFont="1" applyFill="1" applyBorder="1" applyAlignment="1">
      <alignment horizontal="justify" vertical="top" wrapText="1"/>
    </xf>
    <xf numFmtId="4" fontId="2" fillId="16" borderId="0" xfId="0" applyNumberFormat="1" applyFont="1" applyFill="1" applyAlignment="1">
      <alignment horizontal="left" vertical="top" wrapText="1"/>
    </xf>
    <xf numFmtId="0" fontId="2" fillId="16" borderId="0" xfId="0" quotePrefix="1" applyFont="1" applyFill="1" applyBorder="1" applyAlignment="1">
      <alignment horizontal="left" vertical="top" wrapText="1"/>
    </xf>
    <xf numFmtId="49" fontId="52" fillId="16" borderId="22" xfId="0" applyNumberFormat="1" applyFont="1" applyFill="1" applyBorder="1" applyAlignment="1" applyProtection="1">
      <alignment horizontal="center" vertical="top"/>
    </xf>
    <xf numFmtId="49" fontId="52" fillId="16" borderId="22" xfId="0" applyNumberFormat="1" applyFont="1" applyFill="1" applyBorder="1" applyAlignment="1">
      <alignment vertical="top" wrapText="1"/>
    </xf>
    <xf numFmtId="180" fontId="53" fillId="16" borderId="23" xfId="26" applyNumberFormat="1" applyFont="1" applyFill="1" applyBorder="1" applyAlignment="1" applyProtection="1">
      <alignment vertical="top"/>
      <protection locked="0"/>
    </xf>
    <xf numFmtId="180" fontId="53" fillId="16" borderId="24" xfId="26" applyNumberFormat="1" applyFont="1" applyFill="1" applyBorder="1" applyAlignment="1" applyProtection="1">
      <alignment vertical="top"/>
    </xf>
    <xf numFmtId="0" fontId="16" fillId="16" borderId="0" xfId="0" applyFont="1" applyFill="1" applyAlignment="1">
      <alignment vertical="top" wrapText="1"/>
    </xf>
    <xf numFmtId="4" fontId="2" fillId="0" borderId="0" xfId="0" applyNumberFormat="1" applyFont="1" applyFill="1" applyBorder="1" applyAlignment="1">
      <alignment horizontal="left"/>
    </xf>
    <xf numFmtId="0" fontId="3" fillId="0" borderId="0" xfId="0" applyFont="1" applyFill="1" applyAlignment="1">
      <alignment horizontal="left" vertical="center" wrapText="1"/>
    </xf>
    <xf numFmtId="0" fontId="25" fillId="0" borderId="0" xfId="0" applyFont="1" applyAlignment="1">
      <alignment horizontal="center" vertical="top" wrapText="1"/>
    </xf>
    <xf numFmtId="0" fontId="77" fillId="0" borderId="0" xfId="0" applyFont="1" applyFill="1" applyBorder="1" applyAlignment="1">
      <alignment vertical="top" wrapText="1"/>
    </xf>
    <xf numFmtId="0" fontId="77" fillId="0" borderId="0" xfId="0" applyFont="1" applyBorder="1" applyAlignment="1">
      <alignment vertical="top" wrapText="1"/>
    </xf>
    <xf numFmtId="0" fontId="77" fillId="0" borderId="0" xfId="0" applyFont="1" applyFill="1" applyBorder="1" applyAlignment="1">
      <alignment horizontal="left" vertical="top" wrapText="1"/>
    </xf>
    <xf numFmtId="3" fontId="71" fillId="0" borderId="0" xfId="0" applyNumberFormat="1" applyFont="1" applyFill="1" applyBorder="1" applyAlignment="1">
      <alignment horizontal="left" vertical="top" wrapText="1"/>
    </xf>
    <xf numFmtId="2" fontId="71" fillId="0" borderId="0" xfId="0" applyNumberFormat="1" applyFont="1" applyFill="1" applyBorder="1" applyAlignment="1">
      <alignment vertical="top" wrapText="1"/>
    </xf>
    <xf numFmtId="2" fontId="71" fillId="0" borderId="0" xfId="0" applyNumberFormat="1" applyFont="1" applyFill="1" applyBorder="1" applyAlignment="1">
      <alignment horizontal="left" vertical="top"/>
    </xf>
    <xf numFmtId="4" fontId="71" fillId="0" borderId="16" xfId="0" applyNumberFormat="1" applyFont="1" applyFill="1" applyBorder="1" applyAlignment="1">
      <alignment vertical="top" wrapText="1"/>
    </xf>
    <xf numFmtId="4" fontId="71" fillId="0" borderId="16" xfId="0" applyNumberFormat="1" applyFont="1" applyFill="1" applyBorder="1" applyAlignment="1">
      <alignment vertical="top"/>
    </xf>
    <xf numFmtId="49" fontId="53" fillId="0" borderId="0" xfId="0" applyNumberFormat="1" applyFont="1" applyAlignment="1">
      <alignment horizontal="left" vertical="center" wrapText="1"/>
    </xf>
    <xf numFmtId="0" fontId="53" fillId="16" borderId="33" xfId="0" applyFont="1" applyFill="1" applyBorder="1" applyAlignment="1" applyProtection="1">
      <alignment horizontal="center" vertical="top" wrapText="1"/>
      <protection locked="0"/>
    </xf>
    <xf numFmtId="0" fontId="53" fillId="16" borderId="23" xfId="0" applyFont="1" applyFill="1" applyBorder="1" applyAlignment="1" applyProtection="1">
      <alignment horizontal="center" vertical="top" wrapText="1"/>
      <protection locked="0"/>
    </xf>
    <xf numFmtId="49" fontId="72" fillId="0" borderId="0" xfId="0" applyNumberFormat="1" applyFont="1" applyAlignment="1">
      <alignment horizontal="left" vertical="center" wrapText="1"/>
    </xf>
    <xf numFmtId="49" fontId="96" fillId="0" borderId="0" xfId="0" applyNumberFormat="1" applyFont="1" applyFill="1" applyBorder="1" applyAlignment="1" applyProtection="1">
      <alignment horizontal="left" vertical="top" wrapText="1"/>
      <protection locked="0"/>
    </xf>
    <xf numFmtId="0" fontId="95" fillId="0" borderId="0" xfId="0" applyFont="1" applyFill="1" applyAlignment="1">
      <alignment wrapText="1"/>
    </xf>
    <xf numFmtId="49" fontId="36" fillId="0" borderId="0" xfId="0" applyNumberFormat="1" applyFont="1" applyFill="1" applyBorder="1" applyAlignment="1" applyProtection="1">
      <alignment horizontal="left" vertical="top" wrapText="1"/>
      <protection locked="0"/>
    </xf>
    <xf numFmtId="0" fontId="68" fillId="0" borderId="0" xfId="0" applyFont="1" applyFill="1" applyAlignment="1">
      <alignment wrapText="1"/>
    </xf>
    <xf numFmtId="0" fontId="38" fillId="0" borderId="0" xfId="2" applyFont="1" applyFill="1" applyBorder="1" applyAlignment="1">
      <alignment horizontal="left" vertical="top" wrapText="1"/>
    </xf>
    <xf numFmtId="0" fontId="35" fillId="0" borderId="0" xfId="0" applyFont="1" applyFill="1" applyAlignment="1">
      <alignment wrapText="1"/>
    </xf>
    <xf numFmtId="49" fontId="35" fillId="0" borderId="0" xfId="0" applyNumberFormat="1" applyFont="1" applyFill="1" applyBorder="1" applyAlignment="1" applyProtection="1">
      <alignment horizontal="left" vertical="top" wrapText="1"/>
      <protection locked="0"/>
    </xf>
    <xf numFmtId="4" fontId="16" fillId="16" borderId="0" xfId="0" applyNumberFormat="1" applyFont="1" applyFill="1" applyAlignment="1">
      <alignment horizontal="center" vertical="top" wrapText="1"/>
    </xf>
    <xf numFmtId="0" fontId="22" fillId="0" borderId="0" xfId="9" applyFont="1" applyAlignment="1">
      <alignment horizontal="center" vertical="top" wrapText="1"/>
    </xf>
    <xf numFmtId="0" fontId="53" fillId="16" borderId="22" xfId="0" applyFont="1" applyFill="1" applyBorder="1" applyAlignment="1" applyProtection="1">
      <alignment horizontal="left" vertical="top" wrapText="1"/>
      <protection locked="0"/>
    </xf>
    <xf numFmtId="0" fontId="2" fillId="16" borderId="0" xfId="19" applyFont="1" applyFill="1" applyBorder="1" applyAlignment="1">
      <alignment vertical="top" wrapText="1"/>
    </xf>
    <xf numFmtId="0" fontId="2" fillId="16" borderId="0" xfId="0" applyFont="1" applyFill="1" applyBorder="1" applyAlignment="1">
      <alignment horizontal="left" vertical="top" wrapText="1"/>
    </xf>
    <xf numFmtId="10" fontId="16" fillId="16" borderId="0" xfId="0" applyNumberFormat="1" applyFont="1" applyFill="1" applyAlignment="1">
      <alignment horizontal="right"/>
    </xf>
    <xf numFmtId="4" fontId="16" fillId="16" borderId="0" xfId="0" applyNumberFormat="1" applyFont="1" applyFill="1"/>
    <xf numFmtId="4" fontId="16" fillId="16" borderId="0" xfId="0" applyNumberFormat="1" applyFont="1" applyFill="1" applyAlignment="1">
      <alignment horizontal="right"/>
    </xf>
    <xf numFmtId="0" fontId="8" fillId="16" borderId="0" xfId="0" applyFont="1" applyFill="1" applyAlignment="1">
      <alignment horizontal="right" wrapText="1"/>
    </xf>
    <xf numFmtId="0" fontId="16" fillId="16" borderId="0" xfId="0" applyFont="1" applyFill="1" applyAlignment="1">
      <alignment horizontal="right" wrapText="1"/>
    </xf>
  </cellXfs>
  <cellStyles count="32">
    <cellStyle name="Element-delo_Gorenje Indop_cerberus_693" xfId="1"/>
    <cellStyle name="Navadno" xfId="0" builtinId="0"/>
    <cellStyle name="Navadno 10" xfId="2"/>
    <cellStyle name="Navadno 16" xfId="3"/>
    <cellStyle name="Navadno 2" xfId="4"/>
    <cellStyle name="Navadno 2 2" xfId="5"/>
    <cellStyle name="Navadno 3" xfId="6"/>
    <cellStyle name="Navadno 3 2" xfId="7"/>
    <cellStyle name="Navadno 3 3" xfId="8"/>
    <cellStyle name="Navadno 4" xfId="9"/>
    <cellStyle name="Navadno 42" xfId="10"/>
    <cellStyle name="Navadno 5" xfId="11"/>
    <cellStyle name="Navadno 6" xfId="12"/>
    <cellStyle name="Navadno 7" xfId="13"/>
    <cellStyle name="Navadno 8" xfId="14"/>
    <cellStyle name="Navadno 9" xfId="15"/>
    <cellStyle name="Navadno_FK1.1,MK1.1" xfId="16"/>
    <cellStyle name="Navadno_Popisi - PP Gornja radgona-STROJNE NOVO" xfId="17"/>
    <cellStyle name="Navadno_VMS_MASS_3" xfId="18"/>
    <cellStyle name="Normal_1.3.2" xfId="19"/>
    <cellStyle name="Normal_I-BREZOV" xfId="20"/>
    <cellStyle name="Normal_Sheet1" xfId="21"/>
    <cellStyle name="Normal_SKUPNO" xfId="22"/>
    <cellStyle name="Odstotek" xfId="23" builtinId="5"/>
    <cellStyle name="Skupaj cena_popis_vlom DS7400" xfId="24"/>
    <cellStyle name="TableStyleLight1" xfId="25"/>
    <cellStyle name="Valuta" xfId="26" builtinId="4"/>
    <cellStyle name="Vejica" xfId="27" builtinId="3"/>
    <cellStyle name="Vejica 2" xfId="28"/>
    <cellStyle name="Vejica 2 3" xfId="29"/>
    <cellStyle name="Vejica 2 3 2" xfId="30"/>
    <cellStyle name="Vejica 5" xfI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2"/>
  <sheetViews>
    <sheetView tabSelected="1" view="pageBreakPreview" zoomScale="120" zoomScaleNormal="100" zoomScaleSheetLayoutView="120" workbookViewId="0"/>
  </sheetViews>
  <sheetFormatPr defaultRowHeight="12.75"/>
  <cols>
    <col min="1" max="1" width="5.5" style="109" customWidth="1"/>
    <col min="2" max="2" width="39.125" style="58" customWidth="1"/>
    <col min="3" max="3" width="6.875" style="42" customWidth="1"/>
    <col min="4" max="4" width="9.875" style="43" customWidth="1"/>
    <col min="5" max="5" width="19.25" style="123" customWidth="1"/>
    <col min="6" max="7" width="9" style="44"/>
    <col min="8" max="8" width="11" style="44" customWidth="1"/>
    <col min="9" max="16384" width="9" style="44"/>
  </cols>
  <sheetData>
    <row r="1" spans="1:5" ht="15.75" customHeight="1">
      <c r="B1" s="1269" t="s">
        <v>1246</v>
      </c>
      <c r="C1" s="1269"/>
      <c r="D1" s="1269"/>
      <c r="E1" s="1269"/>
    </row>
    <row r="2" spans="1:5" ht="27.75" customHeight="1">
      <c r="B2" s="1269"/>
      <c r="C2" s="1269"/>
      <c r="D2" s="1269"/>
      <c r="E2" s="1269"/>
    </row>
    <row r="3" spans="1:5">
      <c r="B3" s="20" t="s">
        <v>59</v>
      </c>
    </row>
    <row r="4" spans="1:5">
      <c r="B4" s="21" t="s">
        <v>60</v>
      </c>
    </row>
    <row r="5" spans="1:5">
      <c r="B5" s="21" t="s">
        <v>61</v>
      </c>
    </row>
    <row r="6" spans="1:5">
      <c r="B6" s="20" t="s">
        <v>62</v>
      </c>
    </row>
    <row r="7" spans="1:5">
      <c r="B7" s="41"/>
    </row>
    <row r="8" spans="1:5" ht="23.25" customHeight="1">
      <c r="B8" s="1268" t="s">
        <v>3005</v>
      </c>
      <c r="C8" s="1268"/>
      <c r="D8" s="1268"/>
    </row>
    <row r="9" spans="1:5">
      <c r="B9" s="41"/>
    </row>
    <row r="10" spans="1:5">
      <c r="B10" s="41" t="s">
        <v>1247</v>
      </c>
    </row>
    <row r="11" spans="1:5">
      <c r="B11" s="41"/>
    </row>
    <row r="12" spans="1:5">
      <c r="B12" s="41"/>
    </row>
    <row r="13" spans="1:5">
      <c r="B13" s="41"/>
    </row>
    <row r="14" spans="1:5">
      <c r="B14" s="41"/>
    </row>
    <row r="15" spans="1:5">
      <c r="B15" s="41"/>
    </row>
    <row r="16" spans="1:5" ht="16.5" thickBot="1">
      <c r="A16" s="971" t="s">
        <v>2</v>
      </c>
      <c r="B16" s="972" t="s">
        <v>6</v>
      </c>
      <c r="C16" s="973"/>
      <c r="D16" s="974"/>
      <c r="E16" s="975"/>
    </row>
    <row r="17" spans="1:5">
      <c r="A17" s="110">
        <v>1</v>
      </c>
      <c r="B17" s="41" t="s">
        <v>22</v>
      </c>
      <c r="E17" s="77">
        <f>+'GRAD-OBRT DELA'!F14</f>
        <v>0</v>
      </c>
    </row>
    <row r="18" spans="1:5">
      <c r="A18" s="110">
        <v>2</v>
      </c>
      <c r="B18" s="41" t="s">
        <v>245</v>
      </c>
      <c r="E18" s="77">
        <f>+'GRAD-OBRT DELA'!F15</f>
        <v>0</v>
      </c>
    </row>
    <row r="19" spans="1:5">
      <c r="A19" s="110">
        <v>3</v>
      </c>
      <c r="B19" s="41" t="s">
        <v>23</v>
      </c>
      <c r="E19" s="77">
        <f>+'GRAD-OBRT DELA'!F16</f>
        <v>0</v>
      </c>
    </row>
    <row r="20" spans="1:5">
      <c r="A20" s="110">
        <v>4</v>
      </c>
      <c r="B20" s="41" t="s">
        <v>26</v>
      </c>
      <c r="E20" s="77">
        <f>+'GRAD-OBRT DELA'!F17</f>
        <v>0</v>
      </c>
    </row>
    <row r="21" spans="1:5">
      <c r="A21" s="110">
        <v>5</v>
      </c>
      <c r="B21" s="41" t="s">
        <v>24</v>
      </c>
      <c r="E21" s="77">
        <f>+'GRAD-OBRT DELA'!F18</f>
        <v>0</v>
      </c>
    </row>
    <row r="22" spans="1:5">
      <c r="A22" s="110">
        <v>6</v>
      </c>
      <c r="B22" s="41" t="s">
        <v>25</v>
      </c>
      <c r="E22" s="77">
        <f>+'GRAD-OBRT DELA'!F19</f>
        <v>0</v>
      </c>
    </row>
    <row r="23" spans="1:5" ht="13.5" thickBot="1">
      <c r="A23" s="53"/>
      <c r="B23" s="47" t="s">
        <v>12</v>
      </c>
      <c r="C23" s="48"/>
      <c r="D23" s="49"/>
      <c r="E23" s="598">
        <f>SUM(E17:E22)</f>
        <v>0</v>
      </c>
    </row>
    <row r="24" spans="1:5" ht="13.5" thickTop="1">
      <c r="A24" s="110"/>
      <c r="B24" s="41"/>
    </row>
    <row r="25" spans="1:5" ht="16.5" thickBot="1">
      <c r="A25" s="971" t="s">
        <v>5</v>
      </c>
      <c r="B25" s="972" t="s">
        <v>629</v>
      </c>
      <c r="C25" s="973"/>
      <c r="D25" s="974"/>
      <c r="E25" s="975"/>
    </row>
    <row r="26" spans="1:5">
      <c r="A26" s="110">
        <v>7</v>
      </c>
      <c r="B26" s="50" t="s">
        <v>27</v>
      </c>
      <c r="C26" s="51"/>
      <c r="D26" s="52"/>
      <c r="E26" s="77">
        <f>+'GRAD-OBRT DELA'!F23</f>
        <v>0</v>
      </c>
    </row>
    <row r="27" spans="1:5">
      <c r="A27" s="110">
        <v>8</v>
      </c>
      <c r="B27" s="50" t="s">
        <v>251</v>
      </c>
      <c r="C27" s="51"/>
      <c r="D27" s="52"/>
      <c r="E27" s="77">
        <f>+'GRAD-OBRT DELA'!F24</f>
        <v>0</v>
      </c>
    </row>
    <row r="28" spans="1:5">
      <c r="A28" s="110">
        <v>9</v>
      </c>
      <c r="B28" s="50" t="s">
        <v>34</v>
      </c>
      <c r="C28" s="51"/>
      <c r="D28" s="52"/>
      <c r="E28" s="77">
        <f>+'GRAD-OBRT DELA'!F25</f>
        <v>0</v>
      </c>
    </row>
    <row r="29" spans="1:5">
      <c r="A29" s="110">
        <v>10</v>
      </c>
      <c r="B29" s="50" t="s">
        <v>28</v>
      </c>
      <c r="C29" s="51"/>
      <c r="D29" s="52"/>
      <c r="E29" s="77">
        <f>+'GRAD-OBRT DELA'!F26</f>
        <v>0</v>
      </c>
    </row>
    <row r="30" spans="1:5" ht="25.5">
      <c r="A30" s="110">
        <v>11</v>
      </c>
      <c r="B30" s="41" t="s">
        <v>259</v>
      </c>
      <c r="E30" s="77">
        <f>+'GRAD-OBRT DELA'!F27</f>
        <v>0</v>
      </c>
    </row>
    <row r="31" spans="1:5">
      <c r="A31" s="110">
        <v>12</v>
      </c>
      <c r="B31" s="41" t="s">
        <v>252</v>
      </c>
      <c r="E31" s="77">
        <f>+'GRAD-OBRT DELA'!F28</f>
        <v>0</v>
      </c>
    </row>
    <row r="32" spans="1:5">
      <c r="A32" s="110">
        <v>13</v>
      </c>
      <c r="B32" s="41" t="s">
        <v>253</v>
      </c>
      <c r="E32" s="77">
        <f>+'GRAD-OBRT DELA'!F29</f>
        <v>0</v>
      </c>
    </row>
    <row r="33" spans="1:5">
      <c r="A33" s="110">
        <v>14</v>
      </c>
      <c r="B33" s="41" t="s">
        <v>254</v>
      </c>
      <c r="E33" s="77">
        <f>+'GRAD-OBRT DELA'!F30</f>
        <v>0</v>
      </c>
    </row>
    <row r="34" spans="1:5">
      <c r="A34" s="110">
        <v>15</v>
      </c>
      <c r="B34" s="41" t="s">
        <v>165</v>
      </c>
      <c r="E34" s="77">
        <f>+'GRAD-OBRT DELA'!F31</f>
        <v>0</v>
      </c>
    </row>
    <row r="35" spans="1:5">
      <c r="A35" s="110">
        <v>16</v>
      </c>
      <c r="B35" s="41" t="s">
        <v>255</v>
      </c>
      <c r="E35" s="77">
        <f>+'GRAD-OBRT DELA'!F32</f>
        <v>0</v>
      </c>
    </row>
    <row r="36" spans="1:5" ht="13.5" thickBot="1">
      <c r="A36" s="53"/>
      <c r="B36" s="597" t="s">
        <v>11</v>
      </c>
      <c r="C36" s="48"/>
      <c r="D36" s="49"/>
      <c r="E36" s="598">
        <f>SUM(E26:E35)</f>
        <v>0</v>
      </c>
    </row>
    <row r="37" spans="1:5" ht="13.5" thickTop="1">
      <c r="A37" s="54"/>
      <c r="B37" s="41"/>
      <c r="E37" s="77"/>
    </row>
    <row r="38" spans="1:5" ht="16.5" thickBot="1">
      <c r="A38" s="971" t="s">
        <v>256</v>
      </c>
      <c r="B38" s="972" t="s">
        <v>170</v>
      </c>
      <c r="C38" s="973"/>
      <c r="D38" s="974"/>
      <c r="E38" s="975"/>
    </row>
    <row r="39" spans="1:5">
      <c r="A39" s="54">
        <v>17</v>
      </c>
      <c r="B39" s="41" t="s">
        <v>257</v>
      </c>
      <c r="E39" s="77">
        <f>+'GRAD-OBRT DELA'!F37</f>
        <v>0</v>
      </c>
    </row>
    <row r="40" spans="1:5">
      <c r="A40" s="54">
        <v>18</v>
      </c>
      <c r="B40" s="41" t="s">
        <v>258</v>
      </c>
      <c r="E40" s="77">
        <f>+'GRAD-OBRT DELA'!F38</f>
        <v>0</v>
      </c>
    </row>
    <row r="41" spans="1:5" ht="13.5" thickBot="1">
      <c r="A41" s="53"/>
      <c r="B41" s="597" t="s">
        <v>247</v>
      </c>
      <c r="C41" s="48"/>
      <c r="D41" s="49"/>
      <c r="E41" s="598">
        <f>SUM(E39:E40)</f>
        <v>0</v>
      </c>
    </row>
    <row r="42" spans="1:5" ht="13.5" thickTop="1">
      <c r="A42" s="54"/>
      <c r="B42" s="634"/>
      <c r="C42" s="51"/>
      <c r="D42" s="52"/>
      <c r="E42" s="635"/>
    </row>
    <row r="43" spans="1:5" ht="16.5" thickBot="1">
      <c r="A43" s="971" t="s">
        <v>1248</v>
      </c>
      <c r="B43" s="972" t="s">
        <v>1791</v>
      </c>
      <c r="C43" s="973"/>
      <c r="D43" s="974"/>
      <c r="E43" s="975"/>
    </row>
    <row r="44" spans="1:5">
      <c r="A44" s="54">
        <v>19</v>
      </c>
      <c r="B44" s="41" t="s">
        <v>1385</v>
      </c>
      <c r="E44" s="77">
        <f>+'NOTRANJA OPREMA'!I14</f>
        <v>0</v>
      </c>
    </row>
    <row r="45" spans="1:5" ht="13.5" thickBot="1">
      <c r="A45" s="53"/>
      <c r="B45" s="597" t="s">
        <v>1792</v>
      </c>
      <c r="C45" s="48"/>
      <c r="D45" s="49"/>
      <c r="E45" s="598">
        <f>SUM(E44:E44)</f>
        <v>0</v>
      </c>
    </row>
    <row r="46" spans="1:5" ht="13.5" thickTop="1">
      <c r="A46" s="54"/>
      <c r="B46" s="634"/>
      <c r="C46" s="51"/>
      <c r="D46" s="52"/>
      <c r="E46" s="635"/>
    </row>
    <row r="47" spans="1:5" ht="16.5" thickBot="1">
      <c r="A47" s="971" t="s">
        <v>907</v>
      </c>
      <c r="B47" s="972" t="s">
        <v>3001</v>
      </c>
      <c r="C47" s="973"/>
      <c r="D47" s="974"/>
      <c r="E47" s="975"/>
    </row>
    <row r="48" spans="1:5">
      <c r="A48" s="54">
        <v>20</v>
      </c>
      <c r="B48" s="41" t="s">
        <v>3002</v>
      </c>
      <c r="E48" s="77">
        <f>+'TEHNOLOŠKA OPREMA'!H1688</f>
        <v>0</v>
      </c>
    </row>
    <row r="49" spans="1:5" ht="13.5" thickBot="1">
      <c r="A49" s="53"/>
      <c r="B49" s="597" t="s">
        <v>3003</v>
      </c>
      <c r="C49" s="48"/>
      <c r="D49" s="49"/>
      <c r="E49" s="598">
        <f>SUM(E48:E48)</f>
        <v>0</v>
      </c>
    </row>
    <row r="50" spans="1:5" ht="13.5" thickTop="1">
      <c r="A50" s="54"/>
      <c r="B50" s="50"/>
      <c r="C50" s="51"/>
      <c r="D50" s="52"/>
      <c r="E50" s="25"/>
    </row>
    <row r="51" spans="1:5" ht="16.5" thickBot="1">
      <c r="A51" s="971" t="s">
        <v>1911</v>
      </c>
      <c r="B51" s="972" t="s">
        <v>1249</v>
      </c>
      <c r="C51" s="973"/>
      <c r="D51" s="974"/>
      <c r="E51" s="975"/>
    </row>
    <row r="52" spans="1:5" ht="15.75">
      <c r="A52" s="1218" t="s">
        <v>1938</v>
      </c>
      <c r="B52" s="1219" t="s">
        <v>3015</v>
      </c>
      <c r="C52" s="1220"/>
      <c r="D52" s="1221"/>
      <c r="E52" s="1222"/>
    </row>
    <row r="53" spans="1:5">
      <c r="A53" s="110">
        <v>21</v>
      </c>
      <c r="B53" s="592" t="s">
        <v>1250</v>
      </c>
      <c r="D53" s="587"/>
      <c r="E53" s="588">
        <f>+'ELEKTRO INS.'!H553</f>
        <v>0</v>
      </c>
    </row>
    <row r="54" spans="1:5">
      <c r="A54" s="110">
        <v>22</v>
      </c>
      <c r="B54" s="593" t="s">
        <v>1251</v>
      </c>
      <c r="C54" s="589"/>
      <c r="D54" s="590"/>
      <c r="E54" s="588">
        <f>+'ELEKTRO INS.'!H554</f>
        <v>0</v>
      </c>
    </row>
    <row r="55" spans="1:5">
      <c r="A55" s="110">
        <v>23</v>
      </c>
      <c r="B55" s="593" t="s">
        <v>1252</v>
      </c>
      <c r="C55" s="589"/>
      <c r="D55" s="590"/>
      <c r="E55" s="588">
        <f>+'ELEKTRO INS.'!H555</f>
        <v>0</v>
      </c>
    </row>
    <row r="56" spans="1:5">
      <c r="A56" s="110">
        <v>24</v>
      </c>
      <c r="B56" s="593" t="s">
        <v>1253</v>
      </c>
      <c r="C56" s="589"/>
      <c r="D56" s="590"/>
      <c r="E56" s="588">
        <f>+'ELEKTRO INS.'!H556</f>
        <v>0</v>
      </c>
    </row>
    <row r="57" spans="1:5">
      <c r="A57" s="110">
        <v>25</v>
      </c>
      <c r="B57" s="593" t="s">
        <v>1254</v>
      </c>
      <c r="C57" s="589"/>
      <c r="D57" s="590"/>
      <c r="E57" s="588">
        <f>+'ELEKTRO INS.'!H557</f>
        <v>0</v>
      </c>
    </row>
    <row r="58" spans="1:5">
      <c r="A58" s="110">
        <v>26</v>
      </c>
      <c r="B58" s="594" t="s">
        <v>1255</v>
      </c>
      <c r="C58" s="589"/>
      <c r="D58" s="590"/>
      <c r="E58" s="588">
        <f>+'ELEKTRO INS.'!H558</f>
        <v>0</v>
      </c>
    </row>
    <row r="59" spans="1:5">
      <c r="A59" s="110">
        <v>27</v>
      </c>
      <c r="B59" s="595" t="s">
        <v>1256</v>
      </c>
      <c r="C59" s="589"/>
      <c r="D59" s="590"/>
      <c r="E59" s="588">
        <f>+'ELEKTRO INS.'!H559</f>
        <v>0</v>
      </c>
    </row>
    <row r="60" spans="1:5">
      <c r="A60" s="110">
        <v>28</v>
      </c>
      <c r="B60" s="595" t="s">
        <v>1257</v>
      </c>
      <c r="C60" s="589"/>
      <c r="D60" s="590"/>
      <c r="E60" s="588">
        <f>+'ELEKTRO INS.'!H560</f>
        <v>0</v>
      </c>
    </row>
    <row r="61" spans="1:5">
      <c r="A61" s="110">
        <v>29</v>
      </c>
      <c r="B61" s="595" t="s">
        <v>1258</v>
      </c>
      <c r="C61" s="589"/>
      <c r="D61" s="590"/>
      <c r="E61" s="588">
        <f>+'ELEKTRO INS.'!H561</f>
        <v>0</v>
      </c>
    </row>
    <row r="62" spans="1:5">
      <c r="A62" s="110">
        <v>30</v>
      </c>
      <c r="B62" s="596" t="s">
        <v>1259</v>
      </c>
      <c r="C62" s="589"/>
      <c r="D62" s="590"/>
      <c r="E62" s="588">
        <f>+'ELEKTRO INS.'!H562</f>
        <v>0</v>
      </c>
    </row>
    <row r="63" spans="1:5">
      <c r="A63" s="110">
        <v>31</v>
      </c>
      <c r="B63" s="596" t="s">
        <v>1260</v>
      </c>
      <c r="C63" s="589"/>
      <c r="D63" s="590"/>
      <c r="E63" s="588">
        <f>+'ELEKTRO INS.'!H563</f>
        <v>0</v>
      </c>
    </row>
    <row r="64" spans="1:5">
      <c r="A64" s="110">
        <v>32</v>
      </c>
      <c r="B64" s="596" t="s">
        <v>1261</v>
      </c>
      <c r="C64" s="589"/>
      <c r="D64" s="590"/>
      <c r="E64" s="588">
        <f>+'ELEKTRO INS.'!H564</f>
        <v>0</v>
      </c>
    </row>
    <row r="65" spans="1:5">
      <c r="A65" s="110">
        <v>33</v>
      </c>
      <c r="B65" s="596" t="s">
        <v>1262</v>
      </c>
      <c r="C65" s="589"/>
      <c r="D65" s="590"/>
      <c r="E65" s="588">
        <f>+'ELEKTRO INS.'!H565</f>
        <v>0</v>
      </c>
    </row>
    <row r="66" spans="1:5" ht="13.5" thickBot="1">
      <c r="A66" s="53"/>
      <c r="B66" s="597" t="s">
        <v>1263</v>
      </c>
      <c r="C66" s="48"/>
      <c r="D66" s="49"/>
      <c r="E66" s="598">
        <f>SUM(E53:E65)</f>
        <v>0</v>
      </c>
    </row>
    <row r="67" spans="1:5" ht="13.5" thickTop="1">
      <c r="A67" s="54"/>
      <c r="B67" s="634"/>
      <c r="C67" s="51"/>
      <c r="D67" s="52"/>
      <c r="E67" s="635"/>
    </row>
    <row r="68" spans="1:5" ht="15.75">
      <c r="A68" s="1223" t="s">
        <v>1833</v>
      </c>
      <c r="B68" s="1224" t="s">
        <v>1834</v>
      </c>
      <c r="C68" s="1225"/>
      <c r="D68" s="1226"/>
      <c r="E68" s="1227"/>
    </row>
    <row r="69" spans="1:5">
      <c r="A69" s="110">
        <v>34</v>
      </c>
      <c r="B69" s="592" t="s">
        <v>1250</v>
      </c>
      <c r="D69" s="587"/>
      <c r="E69" s="588">
        <f>+'ELEKTRO INS.'!H855</f>
        <v>0</v>
      </c>
    </row>
    <row r="70" spans="1:5">
      <c r="A70" s="110">
        <v>35</v>
      </c>
      <c r="B70" s="593" t="s">
        <v>1251</v>
      </c>
      <c r="C70" s="589"/>
      <c r="D70" s="590"/>
      <c r="E70" s="588">
        <f>+'ELEKTRO INS.'!H856</f>
        <v>0</v>
      </c>
    </row>
    <row r="71" spans="1:5">
      <c r="A71" s="110">
        <v>36</v>
      </c>
      <c r="B71" s="593" t="s">
        <v>1252</v>
      </c>
      <c r="C71" s="589"/>
      <c r="D71" s="590"/>
      <c r="E71" s="588">
        <f>+'ELEKTRO INS.'!H857</f>
        <v>0</v>
      </c>
    </row>
    <row r="72" spans="1:5">
      <c r="A72" s="110">
        <v>37</v>
      </c>
      <c r="B72" s="593" t="s">
        <v>1253</v>
      </c>
      <c r="C72" s="589"/>
      <c r="D72" s="590"/>
      <c r="E72" s="588">
        <f>+'ELEKTRO INS.'!H858</f>
        <v>0</v>
      </c>
    </row>
    <row r="73" spans="1:5">
      <c r="A73" s="110">
        <v>38</v>
      </c>
      <c r="B73" s="593" t="s">
        <v>1254</v>
      </c>
      <c r="C73" s="589"/>
      <c r="D73" s="590"/>
      <c r="E73" s="588">
        <f>+'ELEKTRO INS.'!H859</f>
        <v>0</v>
      </c>
    </row>
    <row r="74" spans="1:5">
      <c r="A74" s="110">
        <v>39</v>
      </c>
      <c r="B74" s="595" t="s">
        <v>1256</v>
      </c>
      <c r="C74" s="589"/>
      <c r="D74" s="590"/>
      <c r="E74" s="588">
        <f>+'ELEKTRO INS.'!H860</f>
        <v>0</v>
      </c>
    </row>
    <row r="75" spans="1:5">
      <c r="A75" s="110">
        <v>40</v>
      </c>
      <c r="B75" s="595" t="s">
        <v>3121</v>
      </c>
      <c r="C75" s="589"/>
      <c r="D75" s="590"/>
      <c r="E75" s="588">
        <f>+'ELEKTRO INS.'!H861</f>
        <v>0</v>
      </c>
    </row>
    <row r="76" spans="1:5">
      <c r="A76" s="110">
        <v>41</v>
      </c>
      <c r="B76" s="595" t="s">
        <v>1258</v>
      </c>
      <c r="C76" s="589"/>
      <c r="D76" s="590"/>
      <c r="E76" s="588">
        <f>+'ELEKTRO INS.'!H862</f>
        <v>0</v>
      </c>
    </row>
    <row r="77" spans="1:5">
      <c r="A77" s="110">
        <v>42</v>
      </c>
      <c r="B77" s="596" t="s">
        <v>1262</v>
      </c>
      <c r="C77" s="589"/>
      <c r="D77" s="590"/>
      <c r="E77" s="588">
        <f>+'ELEKTRO INS.'!H863</f>
        <v>0</v>
      </c>
    </row>
    <row r="78" spans="1:5" ht="13.5" thickBot="1">
      <c r="A78" s="53"/>
      <c r="B78" s="597" t="s">
        <v>1263</v>
      </c>
      <c r="C78" s="48"/>
      <c r="D78" s="49"/>
      <c r="E78" s="598">
        <f>SUM(E69:E77)</f>
        <v>0</v>
      </c>
    </row>
    <row r="79" spans="1:5" ht="14.25" thickTop="1" thickBot="1">
      <c r="A79" s="54"/>
      <c r="B79" s="634"/>
      <c r="C79" s="51"/>
      <c r="D79" s="52"/>
      <c r="E79" s="635"/>
    </row>
    <row r="80" spans="1:5" ht="15.75">
      <c r="A80" s="1218" t="s">
        <v>1938</v>
      </c>
      <c r="B80" s="1219" t="s">
        <v>3015</v>
      </c>
      <c r="C80" s="1220"/>
      <c r="D80" s="1221"/>
      <c r="E80" s="1229">
        <f>+E66</f>
        <v>0</v>
      </c>
    </row>
    <row r="81" spans="1:5" ht="15.75">
      <c r="A81" s="1223" t="s">
        <v>1833</v>
      </c>
      <c r="B81" s="1224" t="s">
        <v>1834</v>
      </c>
      <c r="C81" s="1225"/>
      <c r="D81" s="1226"/>
      <c r="E81" s="1228">
        <f>+E78</f>
        <v>0</v>
      </c>
    </row>
    <row r="82" spans="1:5" ht="13.5" thickBot="1">
      <c r="A82" s="53"/>
      <c r="B82" s="597" t="s">
        <v>3123</v>
      </c>
      <c r="C82" s="48"/>
      <c r="D82" s="49"/>
      <c r="E82" s="598">
        <f>SUM(E80:E81)</f>
        <v>0</v>
      </c>
    </row>
    <row r="83" spans="1:5" ht="13.5" thickTop="1">
      <c r="A83" s="54"/>
      <c r="B83" s="634"/>
      <c r="C83" s="51"/>
      <c r="D83" s="52"/>
      <c r="E83" s="635"/>
    </row>
    <row r="84" spans="1:5">
      <c r="A84" s="54"/>
      <c r="B84" s="634"/>
      <c r="C84" s="51"/>
      <c r="D84" s="52"/>
      <c r="E84" s="635"/>
    </row>
    <row r="85" spans="1:5">
      <c r="A85" s="54"/>
      <c r="B85" s="634"/>
      <c r="C85" s="51"/>
      <c r="D85" s="52"/>
      <c r="E85" s="635"/>
    </row>
    <row r="86" spans="1:5" ht="16.5" thickBot="1">
      <c r="A86" s="971" t="s">
        <v>3004</v>
      </c>
      <c r="B86" s="972" t="s">
        <v>3122</v>
      </c>
      <c r="C86" s="973"/>
      <c r="D86" s="974"/>
      <c r="E86" s="975"/>
    </row>
    <row r="87" spans="1:5">
      <c r="A87" s="54"/>
      <c r="B87" s="634"/>
      <c r="C87" s="51"/>
      <c r="D87" s="52"/>
      <c r="E87" s="635"/>
    </row>
    <row r="88" spans="1:5">
      <c r="A88" s="110">
        <v>34</v>
      </c>
      <c r="B88" s="592" t="s">
        <v>1264</v>
      </c>
      <c r="C88" s="589"/>
      <c r="D88" s="590"/>
      <c r="E88" s="588">
        <f>+'STROJNE INS.'!E6</f>
        <v>0</v>
      </c>
    </row>
    <row r="89" spans="1:5">
      <c r="A89" s="110">
        <v>35</v>
      </c>
      <c r="B89" s="593" t="s">
        <v>772</v>
      </c>
      <c r="C89" s="589"/>
      <c r="D89" s="590"/>
      <c r="E89" s="588">
        <f>+'STROJNE INS.'!E8</f>
        <v>0</v>
      </c>
    </row>
    <row r="90" spans="1:5">
      <c r="A90" s="110">
        <v>36</v>
      </c>
      <c r="B90" s="593" t="s">
        <v>857</v>
      </c>
      <c r="C90" s="589"/>
      <c r="D90" s="590"/>
      <c r="E90" s="588">
        <f>+'STROJNE INS.'!E10</f>
        <v>0</v>
      </c>
    </row>
    <row r="91" spans="1:5">
      <c r="A91" s="110">
        <v>35</v>
      </c>
      <c r="B91" s="593" t="s">
        <v>1834</v>
      </c>
      <c r="C91" s="589"/>
      <c r="D91" s="590"/>
      <c r="E91" s="588">
        <f>+'STROJNE INS.'!E13</f>
        <v>0</v>
      </c>
    </row>
    <row r="92" spans="1:5" ht="13.5" thickBot="1">
      <c r="A92" s="53"/>
      <c r="B92" s="597" t="s">
        <v>1265</v>
      </c>
      <c r="C92" s="48"/>
      <c r="D92" s="49"/>
      <c r="E92" s="598">
        <f>SUM(E88:E91)</f>
        <v>0</v>
      </c>
    </row>
    <row r="93" spans="1:5" ht="13.5" thickTop="1">
      <c r="A93" s="54"/>
      <c r="B93" s="591"/>
      <c r="C93" s="589"/>
      <c r="D93" s="590"/>
      <c r="E93" s="588"/>
    </row>
    <row r="94" spans="1:5" ht="16.5" thickBot="1">
      <c r="A94" s="225"/>
      <c r="B94" s="601" t="s">
        <v>630</v>
      </c>
      <c r="C94" s="599"/>
      <c r="D94" s="600"/>
      <c r="E94" s="605">
        <f>+E92+E82+E49+E45+E41+E36+E23</f>
        <v>0</v>
      </c>
    </row>
    <row r="95" spans="1:5" ht="16.5" thickTop="1">
      <c r="A95" s="54"/>
      <c r="B95" s="50"/>
      <c r="C95" s="51"/>
      <c r="D95" s="52"/>
      <c r="E95" s="606"/>
    </row>
    <row r="96" spans="1:5" ht="16.5" thickBot="1">
      <c r="A96" s="225"/>
      <c r="B96" s="602" t="s">
        <v>631</v>
      </c>
      <c r="C96" s="226"/>
      <c r="D96" s="227"/>
      <c r="E96" s="607">
        <f>+E94*0.22</f>
        <v>0</v>
      </c>
    </row>
    <row r="97" spans="1:5" ht="16.5" thickTop="1">
      <c r="A97" s="228"/>
      <c r="B97" s="603"/>
      <c r="C97" s="230"/>
      <c r="D97" s="231"/>
      <c r="E97" s="608"/>
    </row>
    <row r="98" spans="1:5" ht="16.5" thickBot="1">
      <c r="A98" s="225"/>
      <c r="B98" s="604" t="s">
        <v>630</v>
      </c>
      <c r="C98" s="226"/>
      <c r="D98" s="227"/>
      <c r="E98" s="607">
        <f>+E96+E94</f>
        <v>0</v>
      </c>
    </row>
    <row r="99" spans="1:5" ht="13.5" thickTop="1">
      <c r="A99" s="54"/>
      <c r="B99" s="50"/>
      <c r="C99" s="51"/>
      <c r="D99" s="52"/>
      <c r="E99" s="25"/>
    </row>
    <row r="100" spans="1:5">
      <c r="A100" s="54"/>
      <c r="B100" s="50"/>
      <c r="C100" s="51"/>
      <c r="D100" s="52"/>
      <c r="E100" s="25"/>
    </row>
    <row r="101" spans="1:5">
      <c r="A101" s="54"/>
      <c r="B101" s="50"/>
      <c r="C101" s="51"/>
      <c r="D101" s="52"/>
      <c r="E101" s="25"/>
    </row>
    <row r="102" spans="1:5">
      <c r="A102" s="54"/>
      <c r="B102" s="50"/>
      <c r="C102" s="51"/>
      <c r="D102" s="52"/>
      <c r="E102" s="25"/>
    </row>
    <row r="103" spans="1:5">
      <c r="A103" s="54"/>
      <c r="B103" s="50"/>
      <c r="C103" s="51"/>
      <c r="D103" s="52"/>
      <c r="E103" s="25"/>
    </row>
    <row r="104" spans="1:5">
      <c r="A104" s="54"/>
      <c r="B104" s="50"/>
      <c r="C104" s="51"/>
      <c r="D104" s="52"/>
      <c r="E104" s="25"/>
    </row>
    <row r="105" spans="1:5">
      <c r="A105" s="54"/>
      <c r="B105" s="50"/>
      <c r="C105" s="51"/>
      <c r="D105" s="52"/>
      <c r="E105" s="25"/>
    </row>
    <row r="106" spans="1:5">
      <c r="A106" s="54"/>
      <c r="B106" s="50"/>
      <c r="C106" s="51"/>
      <c r="D106" s="52"/>
      <c r="E106" s="25"/>
    </row>
    <row r="107" spans="1:5">
      <c r="A107" s="54"/>
      <c r="B107" s="50"/>
      <c r="C107" s="51"/>
      <c r="D107" s="52"/>
      <c r="E107" s="25"/>
    </row>
    <row r="108" spans="1:5">
      <c r="A108" s="54"/>
      <c r="B108" s="50"/>
      <c r="C108" s="51"/>
      <c r="D108" s="52"/>
      <c r="E108" s="25"/>
    </row>
    <row r="109" spans="1:5">
      <c r="A109" s="54"/>
      <c r="B109" s="50"/>
      <c r="C109" s="51"/>
      <c r="D109" s="52"/>
      <c r="E109" s="25"/>
    </row>
    <row r="110" spans="1:5">
      <c r="A110" s="54"/>
      <c r="B110" s="50"/>
      <c r="C110" s="51"/>
      <c r="D110" s="52"/>
      <c r="E110" s="25"/>
    </row>
    <row r="111" spans="1:5">
      <c r="A111" s="54"/>
      <c r="B111" s="50"/>
      <c r="C111" s="51"/>
      <c r="D111" s="52"/>
      <c r="E111" s="25"/>
    </row>
    <row r="112" spans="1:5">
      <c r="A112" s="54"/>
      <c r="B112" s="50"/>
      <c r="C112" s="51"/>
      <c r="D112" s="52"/>
      <c r="E112" s="25"/>
    </row>
    <row r="113" spans="1:5">
      <c r="A113" s="54"/>
      <c r="B113" s="50"/>
      <c r="C113" s="51"/>
      <c r="D113" s="52"/>
      <c r="E113" s="25"/>
    </row>
    <row r="114" spans="1:5">
      <c r="A114" s="54"/>
      <c r="B114" s="50"/>
      <c r="C114" s="51"/>
      <c r="D114" s="52"/>
      <c r="E114" s="25"/>
    </row>
    <row r="115" spans="1:5">
      <c r="A115" s="54"/>
      <c r="B115" s="50"/>
      <c r="C115" s="51"/>
      <c r="D115" s="52"/>
      <c r="E115" s="25"/>
    </row>
    <row r="116" spans="1:5">
      <c r="A116" s="54"/>
      <c r="B116" s="50"/>
      <c r="C116" s="51"/>
      <c r="D116" s="52"/>
      <c r="E116" s="25"/>
    </row>
    <row r="117" spans="1:5">
      <c r="A117" s="54"/>
      <c r="B117" s="50"/>
      <c r="C117" s="51"/>
      <c r="D117" s="52"/>
      <c r="E117" s="25"/>
    </row>
    <row r="118" spans="1:5">
      <c r="A118" s="54"/>
      <c r="B118" s="50"/>
      <c r="C118" s="51"/>
      <c r="D118" s="52"/>
      <c r="E118" s="25"/>
    </row>
    <row r="119" spans="1:5">
      <c r="A119" s="54"/>
      <c r="B119" s="50"/>
      <c r="C119" s="51"/>
      <c r="D119" s="52"/>
      <c r="E119" s="25"/>
    </row>
    <row r="120" spans="1:5">
      <c r="A120" s="54"/>
      <c r="B120" s="50"/>
      <c r="C120" s="51"/>
      <c r="D120" s="52"/>
      <c r="E120" s="25"/>
    </row>
    <row r="121" spans="1:5">
      <c r="A121" s="54"/>
      <c r="B121" s="50"/>
      <c r="C121" s="51"/>
      <c r="D121" s="52"/>
      <c r="E121" s="25"/>
    </row>
    <row r="122" spans="1:5">
      <c r="A122" s="54"/>
      <c r="B122" s="50"/>
      <c r="C122" s="51"/>
      <c r="D122" s="52"/>
      <c r="E122" s="25"/>
    </row>
    <row r="123" spans="1:5">
      <c r="A123" s="54"/>
      <c r="B123" s="44"/>
      <c r="C123" s="44"/>
      <c r="D123" s="44"/>
      <c r="E123" s="44"/>
    </row>
    <row r="124" spans="1:5">
      <c r="B124" s="33" t="s">
        <v>1266</v>
      </c>
      <c r="C124" s="51"/>
      <c r="D124" s="1267" t="s">
        <v>1267</v>
      </c>
      <c r="E124" s="1267"/>
    </row>
    <row r="125" spans="1:5">
      <c r="E125" s="77"/>
    </row>
    <row r="126" spans="1:5">
      <c r="E126" s="77"/>
    </row>
    <row r="127" spans="1:5">
      <c r="E127" s="77"/>
    </row>
    <row r="128" spans="1:5">
      <c r="E128" s="77"/>
    </row>
    <row r="129" spans="5:5">
      <c r="E129" s="77"/>
    </row>
    <row r="130" spans="5:5">
      <c r="E130" s="77"/>
    </row>
    <row r="131" spans="5:5">
      <c r="E131" s="77"/>
    </row>
    <row r="132" spans="5:5">
      <c r="E132" s="77"/>
    </row>
  </sheetData>
  <mergeCells count="3">
    <mergeCell ref="D124:E124"/>
    <mergeCell ref="B8:D8"/>
    <mergeCell ref="B1:E2"/>
  </mergeCells>
  <pageMargins left="0.98425196850393704" right="0.78740157480314965" top="0.59055118110236227" bottom="0.59055118110236227" header="0" footer="0"/>
  <pageSetup paperSize="9" scale="84" fitToWidth="0" orientation="portrait" r:id="rId1"/>
  <headerFooter alignWithMargins="0">
    <oddFooter>Stran &amp;P</oddFooter>
  </headerFooter>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workbookViewId="0"/>
  </sheetViews>
  <sheetFormatPr defaultRowHeight="14.25"/>
  <cols>
    <col min="2" max="2" width="66.875" customWidth="1"/>
  </cols>
  <sheetData>
    <row r="1" spans="1:2" ht="15.75">
      <c r="A1" s="101"/>
      <c r="B1" s="101" t="s">
        <v>171</v>
      </c>
    </row>
    <row r="2" spans="1:2" ht="15">
      <c r="A2" s="102"/>
      <c r="B2" s="102"/>
    </row>
    <row r="3" spans="1:2" ht="30">
      <c r="A3" s="103">
        <v>1</v>
      </c>
      <c r="B3" s="104" t="s">
        <v>172</v>
      </c>
    </row>
    <row r="4" spans="1:2" ht="30">
      <c r="A4" s="103">
        <v>2</v>
      </c>
      <c r="B4" s="104" t="s">
        <v>173</v>
      </c>
    </row>
    <row r="5" spans="1:2" ht="30">
      <c r="A5" s="103">
        <v>3</v>
      </c>
      <c r="B5" s="104" t="s">
        <v>174</v>
      </c>
    </row>
    <row r="6" spans="1:2" ht="60">
      <c r="A6" s="103">
        <v>4</v>
      </c>
      <c r="B6" s="104" t="s">
        <v>175</v>
      </c>
    </row>
    <row r="7" spans="1:2" ht="30">
      <c r="A7" s="103">
        <v>5</v>
      </c>
      <c r="B7" s="105" t="s">
        <v>176</v>
      </c>
    </row>
    <row r="8" spans="1:2" ht="45">
      <c r="A8" s="103">
        <v>6</v>
      </c>
      <c r="B8" s="105" t="s">
        <v>177</v>
      </c>
    </row>
    <row r="9" spans="1:2" ht="30">
      <c r="A9" s="103">
        <v>7</v>
      </c>
      <c r="B9" s="105" t="s">
        <v>178</v>
      </c>
    </row>
    <row r="10" spans="1:2" ht="30">
      <c r="A10" s="103" t="s">
        <v>179</v>
      </c>
      <c r="B10" s="105" t="s">
        <v>180</v>
      </c>
    </row>
    <row r="11" spans="1:2" ht="15">
      <c r="A11" s="103" t="s">
        <v>179</v>
      </c>
      <c r="B11" s="105" t="s">
        <v>181</v>
      </c>
    </row>
    <row r="12" spans="1:2" ht="30">
      <c r="A12" s="103" t="s">
        <v>179</v>
      </c>
      <c r="B12" s="105" t="s">
        <v>182</v>
      </c>
    </row>
    <row r="13" spans="1:2" ht="15">
      <c r="A13" s="103" t="s">
        <v>179</v>
      </c>
      <c r="B13" s="105" t="s">
        <v>183</v>
      </c>
    </row>
    <row r="14" spans="1:2" ht="15">
      <c r="A14" s="103" t="s">
        <v>179</v>
      </c>
      <c r="B14" s="105" t="s">
        <v>184</v>
      </c>
    </row>
    <row r="15" spans="1:2" ht="30">
      <c r="A15" s="103" t="s">
        <v>179</v>
      </c>
      <c r="B15" s="105" t="s">
        <v>185</v>
      </c>
    </row>
    <row r="16" spans="1:2" ht="15">
      <c r="A16" s="103" t="s">
        <v>179</v>
      </c>
      <c r="B16" s="105" t="s">
        <v>186</v>
      </c>
    </row>
    <row r="17" spans="1:2" ht="15">
      <c r="A17" s="103" t="s">
        <v>179</v>
      </c>
      <c r="B17" s="105" t="s">
        <v>187</v>
      </c>
    </row>
    <row r="18" spans="1:2" ht="15">
      <c r="A18" s="103" t="s">
        <v>179</v>
      </c>
      <c r="B18" s="105" t="s">
        <v>188</v>
      </c>
    </row>
    <row r="19" spans="1:2" ht="15">
      <c r="A19" s="103" t="s">
        <v>179</v>
      </c>
      <c r="B19" s="105" t="s">
        <v>189</v>
      </c>
    </row>
    <row r="20" spans="1:2" ht="15">
      <c r="A20" s="103" t="s">
        <v>179</v>
      </c>
      <c r="B20" s="105" t="s">
        <v>190</v>
      </c>
    </row>
    <row r="21" spans="1:2" ht="15">
      <c r="A21" s="103" t="s">
        <v>179</v>
      </c>
      <c r="B21" s="105" t="s">
        <v>191</v>
      </c>
    </row>
    <row r="22" spans="1:2" ht="30">
      <c r="A22" s="103" t="s">
        <v>179</v>
      </c>
      <c r="B22" s="105" t="s">
        <v>192</v>
      </c>
    </row>
    <row r="23" spans="1:2" ht="15">
      <c r="A23" s="103" t="s">
        <v>179</v>
      </c>
      <c r="B23" s="105" t="s">
        <v>193</v>
      </c>
    </row>
    <row r="24" spans="1:2" ht="15">
      <c r="A24" s="103" t="s">
        <v>179</v>
      </c>
      <c r="B24" s="105" t="s">
        <v>194</v>
      </c>
    </row>
    <row r="25" spans="1:2" ht="15">
      <c r="A25" s="103" t="s">
        <v>179</v>
      </c>
      <c r="B25" s="105" t="s">
        <v>195</v>
      </c>
    </row>
    <row r="26" spans="1:2" ht="15">
      <c r="A26" s="103" t="s">
        <v>179</v>
      </c>
      <c r="B26" s="105" t="s">
        <v>196</v>
      </c>
    </row>
    <row r="27" spans="1:2" ht="15">
      <c r="A27" s="103" t="s">
        <v>179</v>
      </c>
      <c r="B27" s="105" t="s">
        <v>197</v>
      </c>
    </row>
    <row r="28" spans="1:2" ht="15">
      <c r="A28" s="103" t="s">
        <v>179</v>
      </c>
      <c r="B28" s="105" t="s">
        <v>198</v>
      </c>
    </row>
    <row r="29" spans="1:2" ht="30">
      <c r="A29" s="103" t="s">
        <v>179</v>
      </c>
      <c r="B29" s="105" t="s">
        <v>199</v>
      </c>
    </row>
    <row r="30" spans="1:2" ht="30">
      <c r="A30" s="103" t="s">
        <v>179</v>
      </c>
      <c r="B30" s="105" t="s">
        <v>200</v>
      </c>
    </row>
    <row r="31" spans="1:2" ht="30">
      <c r="A31" s="103" t="s">
        <v>179</v>
      </c>
      <c r="B31" s="105" t="s">
        <v>201</v>
      </c>
    </row>
    <row r="32" spans="1:2" ht="45">
      <c r="A32" s="103" t="s">
        <v>179</v>
      </c>
      <c r="B32" s="105" t="s">
        <v>202</v>
      </c>
    </row>
    <row r="33" spans="1:2" ht="30">
      <c r="A33" s="103" t="s">
        <v>179</v>
      </c>
      <c r="B33" s="105" t="s">
        <v>203</v>
      </c>
    </row>
    <row r="34" spans="1:2" ht="30">
      <c r="A34" s="103" t="s">
        <v>179</v>
      </c>
      <c r="B34" s="105" t="s">
        <v>204</v>
      </c>
    </row>
    <row r="35" spans="1:2" ht="30">
      <c r="A35" s="103" t="s">
        <v>179</v>
      </c>
      <c r="B35" s="105" t="s">
        <v>205</v>
      </c>
    </row>
    <row r="36" spans="1:2" ht="60">
      <c r="A36" s="103" t="s">
        <v>179</v>
      </c>
      <c r="B36" s="106" t="s">
        <v>206</v>
      </c>
    </row>
    <row r="37" spans="1:2" ht="30">
      <c r="A37" s="103" t="s">
        <v>179</v>
      </c>
      <c r="B37" s="105" t="s">
        <v>207</v>
      </c>
    </row>
    <row r="38" spans="1:2" ht="60">
      <c r="A38" s="103" t="s">
        <v>179</v>
      </c>
      <c r="B38" s="106" t="s">
        <v>208</v>
      </c>
    </row>
    <row r="39" spans="1:2" ht="30">
      <c r="A39" s="103" t="s">
        <v>179</v>
      </c>
      <c r="B39" s="105" t="s">
        <v>209</v>
      </c>
    </row>
    <row r="40" spans="1:2" ht="15">
      <c r="A40" s="103" t="s">
        <v>179</v>
      </c>
      <c r="B40" s="105" t="s">
        <v>210</v>
      </c>
    </row>
    <row r="41" spans="1:2" ht="15">
      <c r="A41" s="103" t="s">
        <v>179</v>
      </c>
      <c r="B41" s="105" t="s">
        <v>211</v>
      </c>
    </row>
    <row r="42" spans="1:2" ht="15">
      <c r="A42" s="103" t="s">
        <v>179</v>
      </c>
      <c r="B42" s="105" t="s">
        <v>212</v>
      </c>
    </row>
    <row r="43" spans="1:2" ht="30">
      <c r="A43" s="103">
        <v>8</v>
      </c>
      <c r="B43" s="105" t="s">
        <v>213</v>
      </c>
    </row>
    <row r="44" spans="1:2" ht="60">
      <c r="A44" s="103">
        <v>9</v>
      </c>
      <c r="B44" s="107" t="s">
        <v>214</v>
      </c>
    </row>
    <row r="45" spans="1:2" ht="75">
      <c r="A45" s="103">
        <v>10</v>
      </c>
      <c r="B45" s="107" t="s">
        <v>215</v>
      </c>
    </row>
    <row r="46" spans="1:2" ht="15">
      <c r="A46" s="102">
        <v>11</v>
      </c>
      <c r="B46" s="102" t="s">
        <v>216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95"/>
  <sheetViews>
    <sheetView view="pageBreakPreview" zoomScale="120" zoomScaleNormal="100" zoomScaleSheetLayoutView="120" workbookViewId="0"/>
  </sheetViews>
  <sheetFormatPr defaultRowHeight="12.75"/>
  <cols>
    <col min="1" max="1" width="5.5" style="109" customWidth="1"/>
    <col min="2" max="2" width="39.125" style="58" customWidth="1"/>
    <col min="3" max="3" width="6.875" style="42" customWidth="1"/>
    <col min="4" max="4" width="9.875" style="43" customWidth="1"/>
    <col min="5" max="5" width="10.625" style="43" customWidth="1"/>
    <col min="6" max="6" width="12.25" style="616" customWidth="1"/>
    <col min="7" max="16384" width="9" style="44"/>
  </cols>
  <sheetData>
    <row r="1" spans="1:6" ht="15.75">
      <c r="B1" s="238" t="s">
        <v>1245</v>
      </c>
    </row>
    <row r="2" spans="1:6">
      <c r="B2" s="41"/>
    </row>
    <row r="3" spans="1:6">
      <c r="B3" s="20" t="s">
        <v>59</v>
      </c>
    </row>
    <row r="4" spans="1:6">
      <c r="B4" s="21" t="s">
        <v>60</v>
      </c>
    </row>
    <row r="5" spans="1:6">
      <c r="B5" s="21" t="s">
        <v>61</v>
      </c>
    </row>
    <row r="6" spans="1:6">
      <c r="B6" s="20" t="s">
        <v>62</v>
      </c>
    </row>
    <row r="7" spans="1:6">
      <c r="B7" s="41"/>
    </row>
    <row r="8" spans="1:6">
      <c r="B8" s="41" t="s">
        <v>63</v>
      </c>
    </row>
    <row r="9" spans="1:6">
      <c r="B9" s="327" t="s">
        <v>58</v>
      </c>
      <c r="C9" s="8"/>
      <c r="D9" s="76"/>
      <c r="E9" s="76"/>
    </row>
    <row r="10" spans="1:6">
      <c r="B10" s="41"/>
    </row>
    <row r="11" spans="1:6">
      <c r="B11" s="41"/>
    </row>
    <row r="12" spans="1:6">
      <c r="B12" s="41"/>
    </row>
    <row r="13" spans="1:6" ht="15.75">
      <c r="A13" s="223" t="s">
        <v>2</v>
      </c>
      <c r="B13" s="224" t="s">
        <v>6</v>
      </c>
      <c r="C13" s="45"/>
      <c r="D13" s="46"/>
      <c r="E13" s="46"/>
      <c r="F13" s="617"/>
    </row>
    <row r="14" spans="1:6">
      <c r="A14" s="110">
        <v>1</v>
      </c>
      <c r="B14" s="41" t="s">
        <v>22</v>
      </c>
      <c r="F14" s="616">
        <f>F62</f>
        <v>0</v>
      </c>
    </row>
    <row r="15" spans="1:6">
      <c r="A15" s="110">
        <v>2</v>
      </c>
      <c r="B15" s="41" t="s">
        <v>245</v>
      </c>
      <c r="F15" s="616">
        <f>F160</f>
        <v>0</v>
      </c>
    </row>
    <row r="16" spans="1:6">
      <c r="A16" s="110">
        <v>3</v>
      </c>
      <c r="B16" s="41" t="s">
        <v>23</v>
      </c>
      <c r="F16" s="616">
        <f>F208</f>
        <v>0</v>
      </c>
    </row>
    <row r="17" spans="1:6">
      <c r="A17" s="110">
        <v>4</v>
      </c>
      <c r="B17" s="41" t="s">
        <v>26</v>
      </c>
      <c r="F17" s="616">
        <f>F253</f>
        <v>0</v>
      </c>
    </row>
    <row r="18" spans="1:6">
      <c r="A18" s="110">
        <v>5</v>
      </c>
      <c r="B18" s="41" t="s">
        <v>24</v>
      </c>
      <c r="F18" s="616">
        <f>F323</f>
        <v>0</v>
      </c>
    </row>
    <row r="19" spans="1:6">
      <c r="A19" s="110">
        <v>6</v>
      </c>
      <c r="B19" s="41" t="s">
        <v>25</v>
      </c>
      <c r="F19" s="616">
        <f>F447</f>
        <v>0</v>
      </c>
    </row>
    <row r="20" spans="1:6" ht="13.5" thickBot="1">
      <c r="A20" s="53"/>
      <c r="B20" s="47" t="s">
        <v>12</v>
      </c>
      <c r="C20" s="48"/>
      <c r="D20" s="49"/>
      <c r="E20" s="49"/>
      <c r="F20" s="618">
        <f>SUM(F14:F19)</f>
        <v>0</v>
      </c>
    </row>
    <row r="21" spans="1:6" ht="13.5" thickTop="1">
      <c r="A21" s="110"/>
      <c r="B21" s="41"/>
    </row>
    <row r="22" spans="1:6" ht="15.75">
      <c r="A22" s="223" t="s">
        <v>5</v>
      </c>
      <c r="B22" s="224" t="s">
        <v>629</v>
      </c>
      <c r="C22" s="45"/>
      <c r="D22" s="46"/>
      <c r="E22" s="46"/>
      <c r="F22" s="617"/>
    </row>
    <row r="23" spans="1:6">
      <c r="A23" s="110">
        <v>7</v>
      </c>
      <c r="B23" s="50" t="s">
        <v>27</v>
      </c>
      <c r="C23" s="51"/>
      <c r="D23" s="52"/>
      <c r="E23" s="52"/>
      <c r="F23" s="616">
        <f>F541</f>
        <v>0</v>
      </c>
    </row>
    <row r="24" spans="1:6">
      <c r="A24" s="110">
        <v>8</v>
      </c>
      <c r="B24" s="50" t="s">
        <v>251</v>
      </c>
      <c r="C24" s="51"/>
      <c r="D24" s="52"/>
      <c r="E24" s="52"/>
      <c r="F24" s="616">
        <f>F591</f>
        <v>0</v>
      </c>
    </row>
    <row r="25" spans="1:6">
      <c r="A25" s="110">
        <v>9</v>
      </c>
      <c r="B25" s="50" t="s">
        <v>34</v>
      </c>
      <c r="C25" s="51"/>
      <c r="D25" s="52"/>
      <c r="E25" s="52"/>
      <c r="F25" s="616">
        <f>F779</f>
        <v>0</v>
      </c>
    </row>
    <row r="26" spans="1:6">
      <c r="A26" s="110">
        <v>10</v>
      </c>
      <c r="B26" s="50" t="s">
        <v>28</v>
      </c>
      <c r="C26" s="51"/>
      <c r="D26" s="52"/>
      <c r="E26" s="52"/>
      <c r="F26" s="616">
        <f>F819</f>
        <v>0</v>
      </c>
    </row>
    <row r="27" spans="1:6" ht="25.5">
      <c r="A27" s="110">
        <v>11</v>
      </c>
      <c r="B27" s="41" t="s">
        <v>259</v>
      </c>
      <c r="F27" s="616">
        <f>F885</f>
        <v>0</v>
      </c>
    </row>
    <row r="28" spans="1:6">
      <c r="A28" s="110">
        <v>12</v>
      </c>
      <c r="B28" s="41" t="s">
        <v>252</v>
      </c>
      <c r="F28" s="616">
        <f>F941</f>
        <v>0</v>
      </c>
    </row>
    <row r="29" spans="1:6">
      <c r="A29" s="110">
        <v>13</v>
      </c>
      <c r="B29" s="41" t="s">
        <v>253</v>
      </c>
      <c r="F29" s="616">
        <f>F964</f>
        <v>0</v>
      </c>
    </row>
    <row r="30" spans="1:6">
      <c r="A30" s="110">
        <v>14</v>
      </c>
      <c r="B30" s="41" t="s">
        <v>254</v>
      </c>
      <c r="F30" s="616">
        <f>F976</f>
        <v>0</v>
      </c>
    </row>
    <row r="31" spans="1:6">
      <c r="A31" s="110">
        <v>15</v>
      </c>
      <c r="B31" s="41" t="s">
        <v>165</v>
      </c>
      <c r="F31" s="616">
        <f>F982</f>
        <v>0</v>
      </c>
    </row>
    <row r="32" spans="1:6">
      <c r="A32" s="110">
        <v>16</v>
      </c>
      <c r="B32" s="41" t="s">
        <v>255</v>
      </c>
      <c r="F32" s="616">
        <f>F1008</f>
        <v>0</v>
      </c>
    </row>
    <row r="33" spans="1:6" ht="13.5" thickBot="1">
      <c r="A33" s="53"/>
      <c r="B33" s="47" t="s">
        <v>11</v>
      </c>
      <c r="C33" s="48"/>
      <c r="D33" s="49"/>
      <c r="E33" s="49"/>
      <c r="F33" s="618">
        <f>SUM(F23:F32)</f>
        <v>0</v>
      </c>
    </row>
    <row r="34" spans="1:6" ht="13.5" thickTop="1">
      <c r="A34" s="54"/>
      <c r="B34" s="41"/>
    </row>
    <row r="35" spans="1:6">
      <c r="A35" s="54"/>
      <c r="B35" s="41"/>
    </row>
    <row r="36" spans="1:6" ht="15.75">
      <c r="A36" s="223" t="s">
        <v>256</v>
      </c>
      <c r="B36" s="224" t="s">
        <v>170</v>
      </c>
      <c r="C36" s="45"/>
      <c r="D36" s="46"/>
      <c r="E36" s="46"/>
      <c r="F36" s="617"/>
    </row>
    <row r="37" spans="1:6">
      <c r="A37" s="54">
        <v>17</v>
      </c>
      <c r="B37" s="41" t="s">
        <v>257</v>
      </c>
      <c r="F37" s="616">
        <f>F1163</f>
        <v>0</v>
      </c>
    </row>
    <row r="38" spans="1:6">
      <c r="A38" s="54">
        <v>18</v>
      </c>
      <c r="B38" s="41" t="s">
        <v>258</v>
      </c>
      <c r="F38" s="616">
        <f>F1283</f>
        <v>0</v>
      </c>
    </row>
    <row r="39" spans="1:6">
      <c r="A39" s="232"/>
      <c r="B39" s="233" t="s">
        <v>247</v>
      </c>
      <c r="C39" s="234"/>
      <c r="D39" s="235"/>
      <c r="E39" s="235"/>
      <c r="F39" s="619">
        <f>SUM(F37:F38)</f>
        <v>0</v>
      </c>
    </row>
    <row r="40" spans="1:6">
      <c r="A40" s="54"/>
      <c r="B40" s="50"/>
      <c r="C40" s="51"/>
      <c r="D40" s="52"/>
      <c r="E40" s="52"/>
      <c r="F40" s="620"/>
    </row>
    <row r="41" spans="1:6" ht="13.5" thickBot="1">
      <c r="A41" s="225"/>
      <c r="B41" s="236" t="s">
        <v>13</v>
      </c>
      <c r="C41" s="226"/>
      <c r="D41" s="227"/>
      <c r="E41" s="227"/>
      <c r="F41" s="621">
        <f>+F39+F33+F20</f>
        <v>0</v>
      </c>
    </row>
    <row r="42" spans="1:6" ht="13.5" thickTop="1">
      <c r="A42" s="54"/>
      <c r="B42" s="50"/>
      <c r="C42" s="51"/>
      <c r="D42" s="52"/>
      <c r="E42" s="52"/>
      <c r="F42" s="620"/>
    </row>
    <row r="43" spans="1:6" ht="13.5" thickBot="1">
      <c r="A43" s="225"/>
      <c r="B43" s="237" t="s">
        <v>631</v>
      </c>
      <c r="C43" s="226"/>
      <c r="D43" s="227"/>
      <c r="E43" s="227"/>
      <c r="F43" s="621">
        <f>+F41*0.22</f>
        <v>0</v>
      </c>
    </row>
    <row r="44" spans="1:6" ht="13.5" thickTop="1">
      <c r="A44" s="228"/>
      <c r="B44" s="229"/>
      <c r="C44" s="230"/>
      <c r="D44" s="231"/>
      <c r="E44" s="231"/>
      <c r="F44" s="622"/>
    </row>
    <row r="45" spans="1:6" ht="13.5" thickBot="1">
      <c r="A45" s="225"/>
      <c r="B45" s="236" t="s">
        <v>630</v>
      </c>
      <c r="C45" s="226"/>
      <c r="D45" s="227"/>
      <c r="E45" s="227"/>
      <c r="F45" s="621">
        <f>+F43+F41</f>
        <v>0</v>
      </c>
    </row>
    <row r="46" spans="1:6" ht="13.5" thickTop="1">
      <c r="A46" s="54"/>
      <c r="B46" s="50"/>
      <c r="C46" s="51"/>
      <c r="D46" s="52"/>
      <c r="E46" s="52"/>
      <c r="F46" s="620"/>
    </row>
    <row r="47" spans="1:6">
      <c r="A47" s="54"/>
      <c r="B47" s="50"/>
      <c r="C47" s="51"/>
      <c r="D47" s="52"/>
      <c r="E47" s="52"/>
      <c r="F47" s="620"/>
    </row>
    <row r="48" spans="1:6">
      <c r="A48" s="111" t="s">
        <v>2</v>
      </c>
      <c r="B48" s="55" t="s">
        <v>6</v>
      </c>
      <c r="C48" s="56"/>
      <c r="D48" s="57"/>
      <c r="E48" s="57"/>
      <c r="F48" s="623"/>
    </row>
    <row r="50" spans="1:6">
      <c r="A50" s="111" t="s">
        <v>17</v>
      </c>
      <c r="B50" s="55" t="s">
        <v>7</v>
      </c>
      <c r="C50" s="56"/>
      <c r="D50" s="57"/>
      <c r="E50" s="57"/>
      <c r="F50" s="623"/>
    </row>
    <row r="51" spans="1:6" ht="51">
      <c r="A51" s="109">
        <v>1.01</v>
      </c>
      <c r="B51" s="58" t="s">
        <v>632</v>
      </c>
      <c r="C51" s="42" t="s">
        <v>66</v>
      </c>
      <c r="D51" s="43">
        <v>1</v>
      </c>
      <c r="E51" s="59"/>
      <c r="F51" s="616">
        <f t="shared" ref="F51:F57" si="0">E51*D51</f>
        <v>0</v>
      </c>
    </row>
    <row r="52" spans="1:6">
      <c r="E52" s="59"/>
    </row>
    <row r="53" spans="1:6" ht="55.5" customHeight="1">
      <c r="A53" s="109">
        <v>1.02</v>
      </c>
      <c r="B53" s="3" t="s">
        <v>312</v>
      </c>
      <c r="C53" s="7" t="s">
        <v>66</v>
      </c>
      <c r="D53" s="43">
        <v>1</v>
      </c>
      <c r="E53" s="59"/>
      <c r="F53" s="616">
        <f t="shared" si="0"/>
        <v>0</v>
      </c>
    </row>
    <row r="54" spans="1:6" ht="11.25" customHeight="1">
      <c r="B54" s="3"/>
      <c r="C54" s="7"/>
      <c r="E54" s="59"/>
    </row>
    <row r="55" spans="1:6" ht="92.25" customHeight="1">
      <c r="A55" s="109">
        <v>1.03</v>
      </c>
      <c r="B55" s="3" t="s">
        <v>313</v>
      </c>
      <c r="C55" s="7" t="s">
        <v>66</v>
      </c>
      <c r="D55" s="43">
        <v>1</v>
      </c>
      <c r="E55" s="59"/>
      <c r="F55" s="616">
        <f t="shared" si="0"/>
        <v>0</v>
      </c>
    </row>
    <row r="56" spans="1:6">
      <c r="B56" s="3"/>
      <c r="C56" s="7"/>
      <c r="E56" s="59"/>
    </row>
    <row r="57" spans="1:6" ht="102.75" customHeight="1">
      <c r="A57" s="109">
        <v>1.04</v>
      </c>
      <c r="B57" s="3" t="s">
        <v>1273</v>
      </c>
      <c r="C57" s="7" t="s">
        <v>66</v>
      </c>
      <c r="D57" s="43">
        <v>1</v>
      </c>
      <c r="E57" s="59"/>
      <c r="F57" s="616">
        <f t="shared" si="0"/>
        <v>0</v>
      </c>
    </row>
    <row r="58" spans="1:6">
      <c r="B58" s="3"/>
      <c r="C58" s="7"/>
      <c r="E58" s="59"/>
    </row>
    <row r="59" spans="1:6" ht="40.5" customHeight="1">
      <c r="A59" s="109">
        <v>1.05</v>
      </c>
      <c r="B59" s="3" t="s">
        <v>1274</v>
      </c>
      <c r="C59" s="7" t="s">
        <v>66</v>
      </c>
      <c r="D59" s="43">
        <v>1</v>
      </c>
      <c r="E59" s="59"/>
      <c r="F59" s="616">
        <f>E59*D59</f>
        <v>0</v>
      </c>
    </row>
    <row r="60" spans="1:6" ht="15" customHeight="1">
      <c r="B60" s="171"/>
      <c r="C60" s="7"/>
      <c r="D60" s="22"/>
      <c r="E60" s="124"/>
      <c r="F60" s="624"/>
    </row>
    <row r="61" spans="1:6" ht="79.5" customHeight="1">
      <c r="A61" s="109">
        <v>1.06</v>
      </c>
      <c r="B61" s="171" t="s">
        <v>314</v>
      </c>
      <c r="C61" s="7" t="s">
        <v>3</v>
      </c>
      <c r="D61" s="22">
        <v>5</v>
      </c>
      <c r="E61" s="124"/>
      <c r="F61" s="624">
        <f>E61*D61</f>
        <v>0</v>
      </c>
    </row>
    <row r="62" spans="1:6">
      <c r="A62" s="112"/>
      <c r="B62" s="55" t="s">
        <v>250</v>
      </c>
      <c r="C62" s="56"/>
      <c r="D62" s="57"/>
      <c r="E62" s="60"/>
      <c r="F62" s="625">
        <f>SUM(F51:F61)</f>
        <v>0</v>
      </c>
    </row>
    <row r="63" spans="1:6" s="64" customFormat="1">
      <c r="A63" s="113"/>
      <c r="B63" s="61"/>
      <c r="C63" s="62"/>
      <c r="D63" s="63"/>
      <c r="E63" s="59"/>
      <c r="F63" s="624"/>
    </row>
    <row r="64" spans="1:6" s="64" customFormat="1">
      <c r="A64" s="111">
        <v>2</v>
      </c>
      <c r="B64" s="55" t="s">
        <v>64</v>
      </c>
      <c r="C64" s="56"/>
      <c r="D64" s="57"/>
      <c r="E64" s="57"/>
      <c r="F64" s="623"/>
    </row>
    <row r="65" spans="1:6" s="64" customFormat="1" ht="63.75" customHeight="1">
      <c r="A65" s="113"/>
      <c r="B65" s="12" t="s">
        <v>36</v>
      </c>
      <c r="C65" s="62"/>
      <c r="D65" s="63"/>
      <c r="E65" s="59"/>
      <c r="F65" s="624"/>
    </row>
    <row r="66" spans="1:6" s="64" customFormat="1" ht="76.5">
      <c r="A66" s="113"/>
      <c r="B66" s="12" t="s">
        <v>97</v>
      </c>
      <c r="C66" s="62"/>
      <c r="D66" s="63"/>
      <c r="E66" s="59"/>
      <c r="F66" s="624"/>
    </row>
    <row r="67" spans="1:6" s="64" customFormat="1" ht="38.25">
      <c r="A67" s="113"/>
      <c r="B67" s="12" t="s">
        <v>65</v>
      </c>
      <c r="C67" s="62"/>
      <c r="D67" s="63"/>
      <c r="E67" s="59"/>
      <c r="F67" s="624"/>
    </row>
    <row r="68" spans="1:6" s="64" customFormat="1">
      <c r="A68" s="113"/>
      <c r="B68" s="12"/>
      <c r="C68" s="62"/>
      <c r="D68" s="63"/>
      <c r="E68" s="59"/>
      <c r="F68" s="624"/>
    </row>
    <row r="69" spans="1:6" s="64" customFormat="1" ht="140.25" customHeight="1">
      <c r="A69" s="113">
        <v>2.0099999999999998</v>
      </c>
      <c r="B69" s="3" t="s">
        <v>633</v>
      </c>
      <c r="C69" s="7" t="s">
        <v>15</v>
      </c>
      <c r="D69" s="22">
        <v>250</v>
      </c>
      <c r="E69" s="124"/>
      <c r="F69" s="624">
        <f>E69*D69</f>
        <v>0</v>
      </c>
    </row>
    <row r="70" spans="1:6" s="64" customFormat="1" ht="13.5" customHeight="1">
      <c r="A70" s="113"/>
      <c r="B70" s="3"/>
      <c r="C70" s="7"/>
      <c r="D70" s="22"/>
      <c r="E70" s="124"/>
      <c r="F70" s="624"/>
    </row>
    <row r="71" spans="1:6" s="64" customFormat="1" ht="63.75">
      <c r="A71" s="113">
        <v>2.02</v>
      </c>
      <c r="B71" s="40" t="s">
        <v>315</v>
      </c>
      <c r="C71" s="8" t="s">
        <v>16</v>
      </c>
      <c r="D71" s="22">
        <v>68</v>
      </c>
      <c r="E71" s="124"/>
      <c r="F71" s="624">
        <f>E71*D71</f>
        <v>0</v>
      </c>
    </row>
    <row r="72" spans="1:6" s="64" customFormat="1">
      <c r="A72" s="113"/>
      <c r="B72" s="40"/>
      <c r="C72" s="8"/>
      <c r="D72" s="22"/>
      <c r="E72" s="124"/>
      <c r="F72" s="624"/>
    </row>
    <row r="73" spans="1:6" s="64" customFormat="1" ht="102">
      <c r="A73" s="113">
        <v>2.0299999999999998</v>
      </c>
      <c r="B73" s="3" t="s">
        <v>316</v>
      </c>
      <c r="C73" s="7" t="s">
        <v>15</v>
      </c>
      <c r="D73" s="22">
        <v>18</v>
      </c>
      <c r="E73" s="124"/>
      <c r="F73" s="624">
        <f>E73*D73</f>
        <v>0</v>
      </c>
    </row>
    <row r="74" spans="1:6" s="64" customFormat="1">
      <c r="A74" s="113"/>
      <c r="B74" s="3"/>
      <c r="C74" s="7"/>
      <c r="D74" s="22"/>
      <c r="E74" s="124"/>
      <c r="F74" s="624"/>
    </row>
    <row r="75" spans="1:6" s="64" customFormat="1" ht="76.5">
      <c r="A75" s="113">
        <v>2.04</v>
      </c>
      <c r="B75" s="172" t="s">
        <v>311</v>
      </c>
      <c r="C75" s="7" t="s">
        <v>15</v>
      </c>
      <c r="D75" s="22">
        <v>12</v>
      </c>
      <c r="E75" s="124"/>
      <c r="F75" s="624">
        <f>E75*D75</f>
        <v>0</v>
      </c>
    </row>
    <row r="76" spans="1:6" s="64" customFormat="1">
      <c r="A76" s="113"/>
      <c r="B76" s="3"/>
      <c r="C76" s="7"/>
      <c r="D76" s="22"/>
      <c r="E76" s="124"/>
      <c r="F76" s="624"/>
    </row>
    <row r="77" spans="1:6" s="64" customFormat="1" ht="102">
      <c r="A77" s="113">
        <v>2.0499999999999998</v>
      </c>
      <c r="B77" s="31" t="s">
        <v>323</v>
      </c>
      <c r="C77" s="7"/>
      <c r="D77" s="22"/>
      <c r="E77" s="124"/>
      <c r="F77" s="624"/>
    </row>
    <row r="78" spans="1:6" s="64" customFormat="1">
      <c r="A78" s="113"/>
      <c r="B78" s="173" t="s">
        <v>317</v>
      </c>
      <c r="C78" s="7" t="s">
        <v>3</v>
      </c>
      <c r="D78" s="22">
        <f>24+1</f>
        <v>25</v>
      </c>
      <c r="E78" s="124"/>
      <c r="F78" s="624">
        <f>E78*D78</f>
        <v>0</v>
      </c>
    </row>
    <row r="79" spans="1:6" s="64" customFormat="1">
      <c r="A79" s="113"/>
      <c r="B79" s="173" t="s">
        <v>318</v>
      </c>
      <c r="C79" s="7" t="s">
        <v>3</v>
      </c>
      <c r="D79" s="22">
        <v>8</v>
      </c>
      <c r="E79" s="124"/>
      <c r="F79" s="624">
        <f>E79*D79</f>
        <v>0</v>
      </c>
    </row>
    <row r="80" spans="1:6" s="64" customFormat="1">
      <c r="A80" s="113"/>
      <c r="B80" s="173" t="s">
        <v>319</v>
      </c>
      <c r="C80" s="7" t="s">
        <v>3</v>
      </c>
      <c r="D80" s="22">
        <f>8+1</f>
        <v>9</v>
      </c>
      <c r="E80" s="124"/>
      <c r="F80" s="624">
        <f>E80*D80</f>
        <v>0</v>
      </c>
    </row>
    <row r="81" spans="1:6" s="64" customFormat="1">
      <c r="A81" s="113"/>
      <c r="B81" s="3"/>
      <c r="C81" s="7"/>
      <c r="D81" s="22"/>
      <c r="E81" s="124"/>
      <c r="F81" s="624"/>
    </row>
    <row r="82" spans="1:6" s="64" customFormat="1" ht="51">
      <c r="A82" s="113">
        <v>2.06</v>
      </c>
      <c r="B82" s="40" t="s">
        <v>320</v>
      </c>
      <c r="C82" s="8" t="s">
        <v>16</v>
      </c>
      <c r="D82" s="22">
        <v>18</v>
      </c>
      <c r="E82" s="124"/>
      <c r="F82" s="624">
        <f>E82*D82</f>
        <v>0</v>
      </c>
    </row>
    <row r="83" spans="1:6" s="64" customFormat="1">
      <c r="A83" s="113"/>
      <c r="B83" s="40"/>
      <c r="C83" s="8"/>
      <c r="D83" s="22"/>
      <c r="E83" s="124"/>
      <c r="F83" s="624"/>
    </row>
    <row r="84" spans="1:6" s="64" customFormat="1" ht="51">
      <c r="A84" s="113">
        <v>2.0699999999999998</v>
      </c>
      <c r="B84" s="3" t="s">
        <v>93</v>
      </c>
      <c r="C84" s="7" t="s">
        <v>16</v>
      </c>
      <c r="D84" s="22">
        <v>15</v>
      </c>
      <c r="E84" s="124"/>
      <c r="F84" s="624">
        <f>E84*D84</f>
        <v>0</v>
      </c>
    </row>
    <row r="85" spans="1:6" s="64" customFormat="1">
      <c r="A85" s="113"/>
      <c r="B85" s="3"/>
      <c r="C85" s="7"/>
      <c r="D85" s="22"/>
      <c r="E85" s="124"/>
      <c r="F85" s="624"/>
    </row>
    <row r="86" spans="1:6" s="64" customFormat="1" ht="63.75">
      <c r="A86" s="113">
        <v>2.08</v>
      </c>
      <c r="B86" s="1" t="s">
        <v>321</v>
      </c>
      <c r="C86" s="51" t="s">
        <v>15</v>
      </c>
      <c r="D86" s="22">
        <f>46+87+225</f>
        <v>358</v>
      </c>
      <c r="E86" s="124"/>
      <c r="F86" s="624">
        <f>E86*D86</f>
        <v>0</v>
      </c>
    </row>
    <row r="87" spans="1:6" s="64" customFormat="1">
      <c r="A87" s="113"/>
      <c r="B87" s="1"/>
      <c r="C87" s="51"/>
      <c r="D87" s="22"/>
      <c r="E87" s="124"/>
      <c r="F87" s="624"/>
    </row>
    <row r="88" spans="1:6" s="64" customFormat="1" ht="92.25" customHeight="1">
      <c r="A88" s="113">
        <v>2.09</v>
      </c>
      <c r="B88" s="31" t="s">
        <v>1319</v>
      </c>
      <c r="C88" s="51" t="s">
        <v>15</v>
      </c>
      <c r="D88" s="22">
        <f>45+245</f>
        <v>290</v>
      </c>
      <c r="E88" s="124"/>
      <c r="F88" s="624">
        <f>E88*D88</f>
        <v>0</v>
      </c>
    </row>
    <row r="89" spans="1:6" s="64" customFormat="1">
      <c r="A89" s="113"/>
      <c r="C89" s="51"/>
      <c r="D89" s="22"/>
      <c r="E89" s="124"/>
      <c r="F89" s="624"/>
    </row>
    <row r="90" spans="1:6" s="64" customFormat="1" ht="63.75">
      <c r="A90" s="113">
        <v>2.1</v>
      </c>
      <c r="B90" s="75" t="s">
        <v>328</v>
      </c>
      <c r="C90" s="144" t="s">
        <v>331</v>
      </c>
      <c r="D90" s="141">
        <v>44.76</v>
      </c>
      <c r="E90" s="141"/>
      <c r="F90" s="624">
        <f>E90*D90</f>
        <v>0</v>
      </c>
    </row>
    <row r="91" spans="1:6" s="64" customFormat="1">
      <c r="A91" s="166"/>
      <c r="B91" s="75"/>
      <c r="C91" s="144"/>
      <c r="D91" s="141"/>
      <c r="E91" s="141"/>
      <c r="F91" s="141"/>
    </row>
    <row r="92" spans="1:6" s="64" customFormat="1" ht="63.75">
      <c r="A92" s="976">
        <v>2.11</v>
      </c>
      <c r="B92" s="75" t="s">
        <v>329</v>
      </c>
      <c r="C92" s="144" t="s">
        <v>331</v>
      </c>
      <c r="D92" s="141">
        <v>8.6</v>
      </c>
      <c r="E92" s="141"/>
      <c r="F92" s="624">
        <f>E92*D92</f>
        <v>0</v>
      </c>
    </row>
    <row r="93" spans="1:6" s="64" customFormat="1">
      <c r="A93" s="976"/>
      <c r="B93" s="75"/>
      <c r="C93" s="140"/>
      <c r="D93" s="141"/>
      <c r="E93" s="141"/>
      <c r="F93" s="141"/>
    </row>
    <row r="94" spans="1:6" s="64" customFormat="1" ht="76.5">
      <c r="A94" s="977">
        <v>2.12</v>
      </c>
      <c r="B94" s="75" t="s">
        <v>330</v>
      </c>
      <c r="C94" s="140" t="s">
        <v>331</v>
      </c>
      <c r="D94" s="141">
        <f>28+13</f>
        <v>41</v>
      </c>
      <c r="E94" s="141"/>
      <c r="F94" s="624">
        <f>E94*D94</f>
        <v>0</v>
      </c>
    </row>
    <row r="95" spans="1:6" s="64" customFormat="1">
      <c r="A95" s="113"/>
      <c r="B95" s="1"/>
      <c r="C95" s="51"/>
      <c r="D95" s="22"/>
      <c r="E95" s="124"/>
      <c r="F95" s="624"/>
    </row>
    <row r="96" spans="1:6" s="64" customFormat="1" ht="76.5">
      <c r="A96" s="113">
        <v>2.13</v>
      </c>
      <c r="B96" s="40" t="s">
        <v>345</v>
      </c>
      <c r="C96" s="8" t="s">
        <v>14</v>
      </c>
      <c r="D96" s="22">
        <f>4.8+5</f>
        <v>9.8000000000000007</v>
      </c>
      <c r="E96" s="124"/>
      <c r="F96" s="624">
        <f>E96*D96</f>
        <v>0</v>
      </c>
    </row>
    <row r="97" spans="1:6" s="64" customFormat="1">
      <c r="A97" s="113"/>
      <c r="B97" s="1"/>
      <c r="C97" s="51"/>
      <c r="D97" s="22"/>
      <c r="E97" s="124"/>
      <c r="F97" s="624"/>
    </row>
    <row r="98" spans="1:6" s="64" customFormat="1" ht="91.5" customHeight="1">
      <c r="A98" s="113">
        <v>2.14</v>
      </c>
      <c r="B98" s="40" t="s">
        <v>344</v>
      </c>
      <c r="C98" s="8" t="s">
        <v>14</v>
      </c>
      <c r="D98" s="22">
        <f>7.8+4</f>
        <v>11.8</v>
      </c>
      <c r="E98" s="124"/>
      <c r="F98" s="624">
        <f>E98*D98</f>
        <v>0</v>
      </c>
    </row>
    <row r="99" spans="1:6" s="64" customFormat="1" ht="16.5" customHeight="1">
      <c r="A99" s="113"/>
      <c r="B99" s="40"/>
      <c r="C99" s="8"/>
      <c r="D99" s="22"/>
      <c r="E99" s="124"/>
      <c r="F99" s="624"/>
    </row>
    <row r="100" spans="1:6" s="64" customFormat="1" ht="65.25" customHeight="1">
      <c r="A100" s="113">
        <v>2.15</v>
      </c>
      <c r="B100" s="40" t="s">
        <v>337</v>
      </c>
      <c r="C100" s="8" t="s">
        <v>14</v>
      </c>
      <c r="D100" s="22">
        <f>5.8 +18.5+4.5</f>
        <v>28.8</v>
      </c>
      <c r="E100" s="124"/>
      <c r="F100" s="624">
        <f>E100*D100</f>
        <v>0</v>
      </c>
    </row>
    <row r="101" spans="1:6" s="64" customFormat="1" ht="21" customHeight="1">
      <c r="A101" s="113"/>
      <c r="B101" s="40"/>
      <c r="C101" s="8"/>
      <c r="D101" s="22"/>
      <c r="E101" s="124"/>
      <c r="F101" s="624"/>
    </row>
    <row r="102" spans="1:6" s="64" customFormat="1" ht="78" customHeight="1">
      <c r="A102" s="113">
        <v>2.16</v>
      </c>
      <c r="B102" s="3" t="s">
        <v>338</v>
      </c>
      <c r="C102" s="7" t="s">
        <v>14</v>
      </c>
      <c r="D102" s="22">
        <v>7.9</v>
      </c>
      <c r="E102" s="124"/>
      <c r="F102" s="624">
        <f>E102*D102</f>
        <v>0</v>
      </c>
    </row>
    <row r="103" spans="1:6" s="64" customFormat="1" ht="15" customHeight="1">
      <c r="A103" s="113"/>
      <c r="B103" s="40"/>
      <c r="C103" s="8"/>
      <c r="D103" s="22"/>
      <c r="E103" s="124"/>
      <c r="F103" s="624"/>
    </row>
    <row r="104" spans="1:6" s="64" customFormat="1" ht="69.75" customHeight="1">
      <c r="A104" s="113">
        <v>2.17</v>
      </c>
      <c r="B104" s="4" t="s">
        <v>342</v>
      </c>
      <c r="F104" s="158"/>
    </row>
    <row r="105" spans="1:6" s="64" customFormat="1" ht="18.75" customHeight="1">
      <c r="A105" s="113"/>
      <c r="B105" s="174" t="s">
        <v>339</v>
      </c>
      <c r="C105" s="51" t="s">
        <v>16</v>
      </c>
      <c r="D105" s="22">
        <v>68</v>
      </c>
      <c r="E105" s="124"/>
      <c r="F105" s="624">
        <f>E105*D105</f>
        <v>0</v>
      </c>
    </row>
    <row r="106" spans="1:6" s="64" customFormat="1" ht="18.75" customHeight="1">
      <c r="A106" s="113"/>
      <c r="B106" s="174" t="s">
        <v>340</v>
      </c>
      <c r="C106" s="51" t="s">
        <v>16</v>
      </c>
      <c r="D106" s="22">
        <v>245</v>
      </c>
      <c r="E106" s="124"/>
      <c r="F106" s="624">
        <f>E106*D106</f>
        <v>0</v>
      </c>
    </row>
    <row r="107" spans="1:6" s="64" customFormat="1" ht="14.25" customHeight="1">
      <c r="A107" s="113"/>
      <c r="B107" s="174" t="s">
        <v>341</v>
      </c>
      <c r="C107" s="51" t="s">
        <v>16</v>
      </c>
      <c r="D107" s="22">
        <v>210</v>
      </c>
      <c r="E107" s="124"/>
      <c r="F107" s="624">
        <f>E107*D107</f>
        <v>0</v>
      </c>
    </row>
    <row r="108" spans="1:6" s="64" customFormat="1" ht="16.5" customHeight="1">
      <c r="F108" s="158"/>
    </row>
    <row r="109" spans="1:6" s="64" customFormat="1" ht="66.75" customHeight="1">
      <c r="A109" s="113">
        <v>2.1800000000000002</v>
      </c>
      <c r="B109" s="4" t="s">
        <v>343</v>
      </c>
      <c r="C109" s="51"/>
      <c r="D109" s="22"/>
      <c r="E109" s="124"/>
      <c r="F109" s="624"/>
    </row>
    <row r="110" spans="1:6" s="64" customFormat="1" ht="15.75" customHeight="1">
      <c r="A110" s="113"/>
      <c r="B110" s="174" t="s">
        <v>339</v>
      </c>
      <c r="C110" s="51" t="s">
        <v>16</v>
      </c>
      <c r="D110" s="22">
        <v>24</v>
      </c>
      <c r="E110" s="124"/>
      <c r="F110" s="624">
        <f>E110*D110</f>
        <v>0</v>
      </c>
    </row>
    <row r="111" spans="1:6" s="64" customFormat="1" ht="15.75" customHeight="1">
      <c r="A111" s="113"/>
      <c r="B111" s="174" t="s">
        <v>340</v>
      </c>
      <c r="C111" s="51" t="s">
        <v>16</v>
      </c>
      <c r="D111" s="22">
        <v>128</v>
      </c>
      <c r="E111" s="124"/>
      <c r="F111" s="624">
        <f>E111*D111</f>
        <v>0</v>
      </c>
    </row>
    <row r="112" spans="1:6" s="64" customFormat="1" ht="15.75" customHeight="1">
      <c r="A112" s="113"/>
      <c r="B112" s="174" t="s">
        <v>341</v>
      </c>
      <c r="C112" s="51" t="s">
        <v>16</v>
      </c>
      <c r="D112" s="22">
        <v>115</v>
      </c>
      <c r="E112" s="124"/>
      <c r="F112" s="624">
        <f>E112*D112</f>
        <v>0</v>
      </c>
    </row>
    <row r="113" spans="1:6" s="64" customFormat="1" ht="18" customHeight="1">
      <c r="A113" s="113"/>
      <c r="B113" s="40"/>
      <c r="C113" s="8"/>
      <c r="D113" s="22"/>
      <c r="E113" s="124"/>
      <c r="F113" s="624"/>
    </row>
    <row r="114" spans="1:6" s="64" customFormat="1" ht="63.75">
      <c r="A114" s="113">
        <v>2.19</v>
      </c>
      <c r="B114" s="40" t="s">
        <v>324</v>
      </c>
      <c r="C114" s="8" t="s">
        <v>16</v>
      </c>
      <c r="D114" s="22">
        <v>12</v>
      </c>
      <c r="E114" s="124"/>
      <c r="F114" s="624">
        <f>E114*D114</f>
        <v>0</v>
      </c>
    </row>
    <row r="115" spans="1:6" s="64" customFormat="1" ht="16.5" customHeight="1">
      <c r="A115" s="113"/>
      <c r="B115" s="40"/>
      <c r="C115" s="8"/>
      <c r="D115" s="22"/>
      <c r="E115" s="124"/>
      <c r="F115" s="624"/>
    </row>
    <row r="116" spans="1:6" s="64" customFormat="1" ht="51">
      <c r="A116" s="113">
        <v>2.2000000000000002</v>
      </c>
      <c r="B116" s="40" t="s">
        <v>325</v>
      </c>
      <c r="C116" s="8" t="s">
        <v>16</v>
      </c>
      <c r="D116" s="22">
        <v>8</v>
      </c>
      <c r="E116" s="124"/>
      <c r="F116" s="624">
        <f>E116*D116</f>
        <v>0</v>
      </c>
    </row>
    <row r="117" spans="1:6" s="64" customFormat="1">
      <c r="A117" s="113"/>
      <c r="B117" s="40"/>
      <c r="C117" s="8"/>
      <c r="D117" s="22"/>
      <c r="E117" s="124"/>
      <c r="F117" s="624"/>
    </row>
    <row r="118" spans="1:6" s="64" customFormat="1" ht="114.75">
      <c r="A118" s="113">
        <v>2.21</v>
      </c>
      <c r="B118" s="23" t="s">
        <v>326</v>
      </c>
      <c r="C118" s="7" t="s">
        <v>16</v>
      </c>
      <c r="D118" s="63">
        <v>40</v>
      </c>
      <c r="E118" s="59"/>
      <c r="F118" s="624">
        <f>E118*D118</f>
        <v>0</v>
      </c>
    </row>
    <row r="119" spans="1:6" s="64" customFormat="1">
      <c r="A119" s="113"/>
      <c r="B119" s="40"/>
      <c r="C119" s="8"/>
      <c r="D119" s="22"/>
      <c r="E119" s="124"/>
      <c r="F119" s="624"/>
    </row>
    <row r="120" spans="1:6" s="64" customFormat="1" ht="63" customHeight="1">
      <c r="A120" s="113">
        <v>2.2200000000000002</v>
      </c>
      <c r="B120" s="23" t="s">
        <v>327</v>
      </c>
      <c r="C120" s="7" t="s">
        <v>14</v>
      </c>
      <c r="D120" s="63">
        <v>18</v>
      </c>
      <c r="E120" s="59"/>
      <c r="F120" s="624">
        <f>E120*D120</f>
        <v>0</v>
      </c>
    </row>
    <row r="121" spans="1:6" s="64" customFormat="1" ht="18.75" customHeight="1">
      <c r="A121" s="113"/>
      <c r="B121" s="23"/>
      <c r="C121" s="7"/>
      <c r="D121" s="63"/>
      <c r="E121" s="59"/>
      <c r="F121" s="624"/>
    </row>
    <row r="122" spans="1:6" s="64" customFormat="1" ht="25.5">
      <c r="A122" s="113">
        <v>2.23</v>
      </c>
      <c r="B122" s="1" t="s">
        <v>35</v>
      </c>
      <c r="C122" s="7" t="s">
        <v>16</v>
      </c>
      <c r="D122" s="63">
        <v>158</v>
      </c>
      <c r="E122" s="59"/>
      <c r="F122" s="624">
        <f>E122*D122</f>
        <v>0</v>
      </c>
    </row>
    <row r="123" spans="1:6" s="64" customFormat="1">
      <c r="A123" s="113"/>
      <c r="B123" s="1"/>
      <c r="C123" s="7"/>
      <c r="D123" s="63"/>
      <c r="E123" s="59"/>
      <c r="F123" s="624"/>
    </row>
    <row r="124" spans="1:6" s="64" customFormat="1" ht="80.25" customHeight="1">
      <c r="A124" s="113">
        <v>2.2400000000000002</v>
      </c>
      <c r="B124" s="1" t="s">
        <v>322</v>
      </c>
      <c r="C124" s="7" t="s">
        <v>14</v>
      </c>
      <c r="D124" s="63">
        <v>92</v>
      </c>
      <c r="E124" s="59"/>
      <c r="F124" s="624">
        <f>E124*D124</f>
        <v>0</v>
      </c>
    </row>
    <row r="125" spans="1:6" s="64" customFormat="1" ht="15.75" customHeight="1">
      <c r="A125" s="113"/>
      <c r="B125" s="1"/>
      <c r="C125" s="7"/>
      <c r="D125" s="63"/>
      <c r="E125" s="59"/>
      <c r="F125" s="624"/>
    </row>
    <row r="126" spans="1:6" s="64" customFormat="1" ht="51">
      <c r="A126" s="113">
        <v>2.25</v>
      </c>
      <c r="B126" s="1" t="s">
        <v>335</v>
      </c>
      <c r="C126" s="7" t="s">
        <v>15</v>
      </c>
      <c r="D126" s="63">
        <v>172</v>
      </c>
      <c r="E126" s="59"/>
      <c r="F126" s="624">
        <f>E126*D126</f>
        <v>0</v>
      </c>
    </row>
    <row r="127" spans="1:6" s="64" customFormat="1">
      <c r="A127" s="113"/>
      <c r="B127" s="1"/>
      <c r="C127" s="7"/>
      <c r="D127" s="63"/>
      <c r="E127" s="59"/>
      <c r="F127" s="624"/>
    </row>
    <row r="128" spans="1:6" s="64" customFormat="1" ht="63.75">
      <c r="A128" s="113">
        <v>2.2599999999999998</v>
      </c>
      <c r="B128" s="1" t="s">
        <v>336</v>
      </c>
      <c r="C128" s="7" t="s">
        <v>15</v>
      </c>
      <c r="D128" s="63">
        <v>75</v>
      </c>
      <c r="E128" s="59"/>
      <c r="F128" s="624">
        <f>E128*D128</f>
        <v>0</v>
      </c>
    </row>
    <row r="129" spans="1:6" s="64" customFormat="1">
      <c r="A129" s="113"/>
      <c r="B129" s="1"/>
      <c r="C129" s="7"/>
      <c r="D129" s="63"/>
      <c r="E129" s="59"/>
      <c r="F129" s="624"/>
    </row>
    <row r="130" spans="1:6" s="64" customFormat="1" ht="63.75">
      <c r="A130" s="113">
        <v>2.27</v>
      </c>
      <c r="B130" s="31" t="s">
        <v>594</v>
      </c>
      <c r="C130" s="151" t="s">
        <v>491</v>
      </c>
      <c r="D130" s="138">
        <v>220</v>
      </c>
      <c r="E130" s="141"/>
      <c r="F130" s="624">
        <f>E130*D130</f>
        <v>0</v>
      </c>
    </row>
    <row r="131" spans="1:6" s="64" customFormat="1">
      <c r="A131" s="113"/>
      <c r="B131" s="31"/>
      <c r="C131" s="147"/>
      <c r="D131" s="138"/>
      <c r="E131" s="141"/>
      <c r="F131" s="624"/>
    </row>
    <row r="132" spans="1:6" s="64" customFormat="1" ht="38.25">
      <c r="A132" s="113">
        <v>2.2799999999999998</v>
      </c>
      <c r="B132" s="160" t="s">
        <v>43</v>
      </c>
      <c r="C132" s="92" t="s">
        <v>3</v>
      </c>
      <c r="D132" s="63">
        <v>5</v>
      </c>
      <c r="E132" s="59"/>
      <c r="F132" s="624">
        <f>E132*D132</f>
        <v>0</v>
      </c>
    </row>
    <row r="133" spans="1:6" s="64" customFormat="1">
      <c r="A133" s="113"/>
      <c r="B133" s="160"/>
      <c r="C133" s="92"/>
      <c r="D133" s="63"/>
      <c r="E133" s="59"/>
      <c r="F133" s="624"/>
    </row>
    <row r="134" spans="1:6" s="64" customFormat="1" ht="51">
      <c r="A134" s="113">
        <v>2.29</v>
      </c>
      <c r="B134" s="5" t="s">
        <v>595</v>
      </c>
      <c r="C134" s="92" t="s">
        <v>14</v>
      </c>
      <c r="D134" s="63">
        <v>45</v>
      </c>
      <c r="E134" s="59"/>
      <c r="F134" s="624">
        <f>E134*D134</f>
        <v>0</v>
      </c>
    </row>
    <row r="135" spans="1:6" s="64" customFormat="1">
      <c r="A135" s="113"/>
      <c r="B135" s="5"/>
      <c r="C135" s="92"/>
      <c r="D135" s="63"/>
      <c r="E135" s="59"/>
      <c r="F135" s="624"/>
    </row>
    <row r="136" spans="1:6" s="64" customFormat="1" ht="38.25">
      <c r="A136" s="113">
        <v>2.2999999999999998</v>
      </c>
      <c r="B136" s="58" t="s">
        <v>72</v>
      </c>
      <c r="C136" s="42"/>
      <c r="D136" s="63"/>
      <c r="E136" s="59"/>
      <c r="F136" s="624">
        <f t="shared" ref="F136:F141" si="1">E136*D136</f>
        <v>0</v>
      </c>
    </row>
    <row r="137" spans="1:6" s="64" customFormat="1">
      <c r="A137" s="113">
        <v>2.31</v>
      </c>
      <c r="B137" s="58" t="s">
        <v>71</v>
      </c>
      <c r="C137" s="42" t="s">
        <v>3</v>
      </c>
      <c r="D137" s="63">
        <v>1</v>
      </c>
      <c r="E137" s="59"/>
      <c r="F137" s="624">
        <f t="shared" si="1"/>
        <v>0</v>
      </c>
    </row>
    <row r="138" spans="1:6" s="64" customFormat="1" ht="15.75" customHeight="1">
      <c r="A138" s="113">
        <v>2.3199999999999998</v>
      </c>
      <c r="B138" s="58" t="s">
        <v>68</v>
      </c>
      <c r="C138" s="42" t="s">
        <v>3</v>
      </c>
      <c r="D138" s="63">
        <v>2</v>
      </c>
      <c r="E138" s="59"/>
      <c r="F138" s="624">
        <f t="shared" si="1"/>
        <v>0</v>
      </c>
    </row>
    <row r="139" spans="1:6" s="64" customFormat="1">
      <c r="A139" s="113">
        <v>2.33</v>
      </c>
      <c r="B139" s="58" t="s">
        <v>69</v>
      </c>
      <c r="C139" s="42" t="s">
        <v>3</v>
      </c>
      <c r="D139" s="63">
        <v>4</v>
      </c>
      <c r="E139" s="59"/>
      <c r="F139" s="624">
        <f t="shared" si="1"/>
        <v>0</v>
      </c>
    </row>
    <row r="140" spans="1:6" s="64" customFormat="1">
      <c r="A140" s="113">
        <v>2.34</v>
      </c>
      <c r="B140" s="58" t="s">
        <v>70</v>
      </c>
      <c r="C140" s="42" t="s">
        <v>3</v>
      </c>
      <c r="D140" s="63">
        <v>1</v>
      </c>
      <c r="E140" s="59"/>
      <c r="F140" s="624">
        <f t="shared" si="1"/>
        <v>0</v>
      </c>
    </row>
    <row r="141" spans="1:6" s="64" customFormat="1" ht="25.5">
      <c r="A141" s="113">
        <v>2.35</v>
      </c>
      <c r="B141" s="58" t="s">
        <v>281</v>
      </c>
      <c r="C141" s="42" t="s">
        <v>3</v>
      </c>
      <c r="D141" s="63">
        <v>2</v>
      </c>
      <c r="E141" s="59"/>
      <c r="F141" s="624">
        <f t="shared" si="1"/>
        <v>0</v>
      </c>
    </row>
    <row r="142" spans="1:6" s="64" customFormat="1">
      <c r="A142" s="113"/>
      <c r="B142" s="58"/>
      <c r="C142" s="42"/>
      <c r="D142" s="63"/>
      <c r="E142" s="59"/>
      <c r="F142" s="624"/>
    </row>
    <row r="143" spans="1:6" s="64" customFormat="1" ht="63.75">
      <c r="A143" s="113">
        <v>2.36</v>
      </c>
      <c r="B143" s="23" t="s">
        <v>333</v>
      </c>
      <c r="C143" s="7" t="s">
        <v>15</v>
      </c>
      <c r="D143" s="63">
        <v>86</v>
      </c>
      <c r="E143" s="59"/>
      <c r="F143" s="624">
        <f>E143*D143</f>
        <v>0</v>
      </c>
    </row>
    <row r="144" spans="1:6" s="64" customFormat="1">
      <c r="A144" s="113"/>
      <c r="B144" s="23"/>
      <c r="C144" s="7"/>
      <c r="D144" s="63"/>
      <c r="E144" s="59"/>
      <c r="F144" s="624"/>
    </row>
    <row r="145" spans="1:6" s="64" customFormat="1" ht="51">
      <c r="A145" s="113">
        <v>2.37</v>
      </c>
      <c r="B145" s="23" t="s">
        <v>334</v>
      </c>
      <c r="C145" s="7" t="s">
        <v>15</v>
      </c>
      <c r="D145" s="63">
        <v>75</v>
      </c>
      <c r="E145" s="59"/>
      <c r="F145" s="624">
        <f>E145*D145</f>
        <v>0</v>
      </c>
    </row>
    <row r="146" spans="1:6" s="64" customFormat="1">
      <c r="A146" s="113"/>
      <c r="B146" s="23"/>
      <c r="C146" s="7"/>
      <c r="D146" s="63"/>
      <c r="E146" s="59"/>
      <c r="F146" s="624"/>
    </row>
    <row r="147" spans="1:6" s="64" customFormat="1" ht="89.25">
      <c r="A147" s="113">
        <v>2.38</v>
      </c>
      <c r="B147" s="23" t="s">
        <v>1330</v>
      </c>
      <c r="C147" s="7" t="s">
        <v>15</v>
      </c>
      <c r="D147" s="63">
        <v>16</v>
      </c>
      <c r="E147" s="59"/>
      <c r="F147" s="624">
        <f>E147*D147</f>
        <v>0</v>
      </c>
    </row>
    <row r="148" spans="1:6" s="64" customFormat="1">
      <c r="A148" s="113"/>
      <c r="B148" s="23"/>
      <c r="C148" s="7"/>
      <c r="D148" s="63"/>
      <c r="E148" s="59"/>
      <c r="F148" s="624"/>
    </row>
    <row r="149" spans="1:6" s="64" customFormat="1" ht="89.25">
      <c r="A149" s="113">
        <v>2.39</v>
      </c>
      <c r="B149" s="23" t="s">
        <v>332</v>
      </c>
      <c r="C149" s="7" t="s">
        <v>16</v>
      </c>
      <c r="D149" s="63">
        <v>9</v>
      </c>
      <c r="E149" s="59"/>
      <c r="F149" s="624">
        <f>E149*D149</f>
        <v>0</v>
      </c>
    </row>
    <row r="150" spans="1:6" s="64" customFormat="1">
      <c r="A150" s="113"/>
      <c r="B150" s="23"/>
      <c r="C150" s="7"/>
      <c r="D150" s="63"/>
      <c r="E150" s="59"/>
      <c r="F150" s="624"/>
    </row>
    <row r="151" spans="1:6" s="64" customFormat="1" ht="102">
      <c r="A151" s="614">
        <v>2.4</v>
      </c>
      <c r="B151" s="146" t="s">
        <v>1331</v>
      </c>
      <c r="C151" s="10" t="s">
        <v>15</v>
      </c>
      <c r="D151" s="141">
        <v>56</v>
      </c>
      <c r="E151" s="615"/>
      <c r="F151" s="626">
        <f>E151*D151</f>
        <v>0</v>
      </c>
    </row>
    <row r="152" spans="1:6" s="64" customFormat="1">
      <c r="A152" s="113"/>
      <c r="B152" s="23"/>
      <c r="C152" s="7"/>
      <c r="D152" s="63"/>
      <c r="E152" s="59"/>
      <c r="F152" s="624"/>
    </row>
    <row r="153" spans="1:6" s="64" customFormat="1" ht="20.25" customHeight="1">
      <c r="A153" s="113"/>
      <c r="B153" s="23"/>
      <c r="C153" s="7"/>
      <c r="D153" s="63"/>
      <c r="E153" s="59"/>
      <c r="F153" s="624"/>
    </row>
    <row r="154" spans="1:6" s="64" customFormat="1" ht="25.5">
      <c r="A154" s="113">
        <v>2.41</v>
      </c>
      <c r="B154" s="1" t="s">
        <v>94</v>
      </c>
      <c r="C154" s="51" t="s">
        <v>1</v>
      </c>
      <c r="D154" s="63">
        <v>90</v>
      </c>
      <c r="E154" s="59"/>
      <c r="F154" s="624">
        <f>E154*D154</f>
        <v>0</v>
      </c>
    </row>
    <row r="155" spans="1:6" s="64" customFormat="1">
      <c r="A155" s="113"/>
      <c r="B155" s="1"/>
      <c r="C155" s="51"/>
      <c r="D155" s="63"/>
      <c r="E155" s="59"/>
      <c r="F155" s="624"/>
    </row>
    <row r="156" spans="1:6" s="64" customFormat="1" ht="25.5">
      <c r="A156" s="113">
        <v>2.42</v>
      </c>
      <c r="B156" s="1" t="s">
        <v>95</v>
      </c>
      <c r="C156" s="51" t="s">
        <v>1</v>
      </c>
      <c r="D156" s="63">
        <v>90</v>
      </c>
      <c r="E156" s="59"/>
      <c r="F156" s="624">
        <f>E156*D156</f>
        <v>0</v>
      </c>
    </row>
    <row r="157" spans="1:6" s="64" customFormat="1">
      <c r="A157" s="113"/>
      <c r="B157" s="1"/>
      <c r="C157" s="51"/>
      <c r="D157" s="63"/>
      <c r="E157" s="59"/>
      <c r="F157" s="624"/>
    </row>
    <row r="158" spans="1:6" s="64" customFormat="1" ht="76.5">
      <c r="A158" s="113">
        <v>2.42</v>
      </c>
      <c r="B158" s="31" t="s">
        <v>596</v>
      </c>
      <c r="C158" s="147" t="s">
        <v>520</v>
      </c>
      <c r="D158" s="167">
        <v>3.5000000000000003E-2</v>
      </c>
      <c r="E158" s="141">
        <f>+SUM(F69:F156)</f>
        <v>0</v>
      </c>
      <c r="F158" s="624">
        <f>E158*D158</f>
        <v>0</v>
      </c>
    </row>
    <row r="159" spans="1:6" s="64" customFormat="1">
      <c r="A159" s="113"/>
      <c r="B159" s="1"/>
      <c r="C159" s="51"/>
      <c r="D159" s="63"/>
      <c r="E159" s="59"/>
      <c r="F159" s="624"/>
    </row>
    <row r="160" spans="1:6" s="64" customFormat="1">
      <c r="A160" s="111"/>
      <c r="B160" s="55" t="s">
        <v>67</v>
      </c>
      <c r="C160" s="56"/>
      <c r="D160" s="57"/>
      <c r="E160" s="57"/>
      <c r="F160" s="625">
        <f>SUM(F69:F158)</f>
        <v>0</v>
      </c>
    </row>
    <row r="161" spans="1:6" s="64" customFormat="1">
      <c r="A161" s="109"/>
      <c r="B161" s="1"/>
      <c r="C161" s="7"/>
      <c r="D161" s="43"/>
      <c r="E161" s="43"/>
      <c r="F161" s="616"/>
    </row>
    <row r="162" spans="1:6" s="64" customFormat="1" ht="18.75" customHeight="1">
      <c r="A162" s="111">
        <v>3</v>
      </c>
      <c r="B162" s="55" t="s">
        <v>8</v>
      </c>
      <c r="C162" s="56"/>
      <c r="D162" s="57"/>
      <c r="E162" s="57"/>
      <c r="F162" s="623"/>
    </row>
    <row r="163" spans="1:6" s="64" customFormat="1" ht="44.25" customHeight="1">
      <c r="A163" s="114"/>
      <c r="B163" s="12" t="s">
        <v>37</v>
      </c>
      <c r="C163" s="62"/>
      <c r="D163" s="63"/>
      <c r="E163" s="63"/>
      <c r="F163" s="624"/>
    </row>
    <row r="164" spans="1:6" s="64" customFormat="1" ht="76.5">
      <c r="A164" s="114"/>
      <c r="B164" s="12" t="s">
        <v>38</v>
      </c>
      <c r="C164" s="62"/>
      <c r="D164" s="63"/>
      <c r="E164" s="63"/>
      <c r="F164" s="624"/>
    </row>
    <row r="165" spans="1:6" s="64" customFormat="1" ht="76.5">
      <c r="A165" s="114"/>
      <c r="B165" s="12" t="s">
        <v>97</v>
      </c>
      <c r="C165" s="62"/>
      <c r="D165" s="63"/>
      <c r="E165" s="63"/>
      <c r="F165" s="624"/>
    </row>
    <row r="166" spans="1:6" ht="51">
      <c r="A166" s="114"/>
      <c r="B166" s="12" t="s">
        <v>39</v>
      </c>
      <c r="C166" s="62"/>
      <c r="D166" s="63"/>
      <c r="E166" s="63"/>
      <c r="F166" s="624"/>
    </row>
    <row r="167" spans="1:6" ht="51">
      <c r="A167" s="114"/>
      <c r="B167" s="12" t="s">
        <v>262</v>
      </c>
      <c r="C167" s="62"/>
      <c r="D167" s="63"/>
      <c r="E167" s="63"/>
      <c r="F167" s="624"/>
    </row>
    <row r="168" spans="1:6" ht="14.25" customHeight="1">
      <c r="A168" s="115"/>
      <c r="B168" s="12" t="s">
        <v>40</v>
      </c>
      <c r="C168" s="92"/>
      <c r="D168" s="63"/>
      <c r="E168" s="63"/>
      <c r="F168" s="624"/>
    </row>
    <row r="169" spans="1:6" s="64" customFormat="1" ht="40.5" customHeight="1">
      <c r="A169" s="113">
        <v>3.01</v>
      </c>
      <c r="B169" s="58" t="s">
        <v>346</v>
      </c>
      <c r="C169" s="42" t="s">
        <v>14</v>
      </c>
      <c r="D169" s="63">
        <v>165</v>
      </c>
      <c r="E169" s="59"/>
      <c r="F169" s="624">
        <f>E169*D169</f>
        <v>0</v>
      </c>
    </row>
    <row r="170" spans="1:6" s="64" customFormat="1">
      <c r="A170" s="113"/>
      <c r="B170" s="58"/>
      <c r="C170" s="42"/>
      <c r="D170" s="63"/>
      <c r="E170" s="59"/>
      <c r="F170" s="624"/>
    </row>
    <row r="171" spans="1:6" s="64" customFormat="1" ht="38.25">
      <c r="A171" s="113">
        <v>3.02</v>
      </c>
      <c r="B171" s="3" t="s">
        <v>347</v>
      </c>
      <c r="C171" s="7" t="s">
        <v>14</v>
      </c>
      <c r="D171" s="43">
        <v>186</v>
      </c>
      <c r="E171" s="63"/>
      <c r="F171" s="616">
        <f>E171*D171</f>
        <v>0</v>
      </c>
    </row>
    <row r="172" spans="1:6" s="64" customFormat="1">
      <c r="A172" s="113"/>
      <c r="B172" s="3"/>
      <c r="C172" s="7"/>
      <c r="D172" s="43"/>
      <c r="E172" s="63"/>
      <c r="F172" s="616"/>
    </row>
    <row r="173" spans="1:6" s="64" customFormat="1" ht="44.25" customHeight="1">
      <c r="A173" s="113">
        <v>3.03</v>
      </c>
      <c r="B173" s="3" t="s">
        <v>356</v>
      </c>
      <c r="C173" s="7" t="s">
        <v>14</v>
      </c>
      <c r="D173" s="43">
        <v>1445</v>
      </c>
      <c r="E173" s="63"/>
      <c r="F173" s="616">
        <f>E173*D173</f>
        <v>0</v>
      </c>
    </row>
    <row r="174" spans="1:6" s="64" customFormat="1">
      <c r="A174" s="113"/>
      <c r="B174" s="3"/>
      <c r="C174" s="7"/>
      <c r="D174" s="43"/>
      <c r="E174" s="63"/>
      <c r="F174" s="616"/>
    </row>
    <row r="175" spans="1:6" s="64" customFormat="1" ht="42.75" customHeight="1">
      <c r="A175" s="113">
        <v>3.04</v>
      </c>
      <c r="B175" s="3" t="s">
        <v>359</v>
      </c>
      <c r="C175" s="7" t="s">
        <v>14</v>
      </c>
      <c r="D175" s="43">
        <v>675</v>
      </c>
      <c r="E175" s="63"/>
      <c r="F175" s="616">
        <f>E175*D175</f>
        <v>0</v>
      </c>
    </row>
    <row r="176" spans="1:6" s="64" customFormat="1" ht="21" customHeight="1">
      <c r="A176" s="113"/>
      <c r="B176" s="3"/>
      <c r="C176" s="7"/>
      <c r="D176" s="43"/>
      <c r="E176" s="63"/>
      <c r="F176" s="616"/>
    </row>
    <row r="177" spans="1:6" s="64" customFormat="1" ht="51">
      <c r="A177" s="113">
        <v>3.05</v>
      </c>
      <c r="B177" s="3" t="s">
        <v>357</v>
      </c>
      <c r="C177" s="7" t="s">
        <v>14</v>
      </c>
      <c r="D177" s="43">
        <v>158</v>
      </c>
      <c r="E177" s="63"/>
      <c r="F177" s="616">
        <f>E177*D177</f>
        <v>0</v>
      </c>
    </row>
    <row r="178" spans="1:6" s="64" customFormat="1">
      <c r="A178" s="113"/>
      <c r="B178" s="3"/>
      <c r="C178" s="7"/>
      <c r="D178" s="43"/>
      <c r="E178" s="63"/>
      <c r="F178" s="616"/>
    </row>
    <row r="179" spans="1:6" s="64" customFormat="1" ht="38.25">
      <c r="A179" s="113">
        <v>3.06</v>
      </c>
      <c r="B179" s="3" t="s">
        <v>363</v>
      </c>
      <c r="C179" s="7" t="s">
        <v>14</v>
      </c>
      <c r="D179" s="43">
        <v>15</v>
      </c>
      <c r="E179" s="63"/>
      <c r="F179" s="616">
        <f>E179*D179</f>
        <v>0</v>
      </c>
    </row>
    <row r="180" spans="1:6" s="64" customFormat="1">
      <c r="A180" s="113"/>
      <c r="B180" s="3"/>
      <c r="C180" s="7"/>
      <c r="D180" s="43"/>
      <c r="E180" s="63"/>
      <c r="F180" s="616"/>
    </row>
    <row r="181" spans="1:6" s="64" customFormat="1" ht="51">
      <c r="A181" s="113">
        <v>3.07</v>
      </c>
      <c r="B181" s="175" t="s">
        <v>358</v>
      </c>
      <c r="C181" s="137" t="s">
        <v>15</v>
      </c>
      <c r="D181" s="43">
        <v>458</v>
      </c>
      <c r="E181" s="63"/>
      <c r="F181" s="616">
        <f>E181*D181</f>
        <v>0</v>
      </c>
    </row>
    <row r="182" spans="1:6" s="64" customFormat="1">
      <c r="A182" s="113"/>
      <c r="B182" s="3"/>
      <c r="C182" s="7"/>
      <c r="D182" s="43"/>
      <c r="E182" s="63"/>
      <c r="F182" s="616"/>
    </row>
    <row r="183" spans="1:6" s="64" customFormat="1" ht="25.5">
      <c r="A183" s="113">
        <v>3.08</v>
      </c>
      <c r="B183" s="3" t="s">
        <v>348</v>
      </c>
      <c r="C183" s="7" t="s">
        <v>14</v>
      </c>
      <c r="D183" s="43">
        <v>45</v>
      </c>
      <c r="E183" s="63"/>
      <c r="F183" s="616">
        <f>E183*D183</f>
        <v>0</v>
      </c>
    </row>
    <row r="184" spans="1:6" s="64" customFormat="1">
      <c r="A184" s="113"/>
      <c r="B184" s="3"/>
      <c r="C184" s="7"/>
      <c r="D184" s="43"/>
      <c r="E184" s="63"/>
      <c r="F184" s="616"/>
    </row>
    <row r="185" spans="1:6" s="64" customFormat="1" ht="51">
      <c r="A185" s="113">
        <v>3.09</v>
      </c>
      <c r="B185" s="34" t="s">
        <v>350</v>
      </c>
      <c r="C185" s="176" t="s">
        <v>598</v>
      </c>
      <c r="D185" s="141">
        <v>14</v>
      </c>
      <c r="F185" s="616">
        <f>E185*D185</f>
        <v>0</v>
      </c>
    </row>
    <row r="186" spans="1:6" s="64" customFormat="1">
      <c r="A186" s="113"/>
      <c r="B186" s="3"/>
      <c r="C186" s="7"/>
      <c r="D186" s="43"/>
      <c r="E186" s="63"/>
      <c r="F186" s="616"/>
    </row>
    <row r="187" spans="1:6" s="64" customFormat="1" ht="31.5" customHeight="1">
      <c r="A187" s="113">
        <v>3.1</v>
      </c>
      <c r="B187" s="58" t="s">
        <v>1268</v>
      </c>
      <c r="C187" s="42" t="s">
        <v>15</v>
      </c>
      <c r="D187" s="43">
        <f>105+490</f>
        <v>595</v>
      </c>
      <c r="E187" s="63"/>
      <c r="F187" s="616">
        <f>E187*D187</f>
        <v>0</v>
      </c>
    </row>
    <row r="188" spans="1:6" s="64" customFormat="1" ht="16.5" customHeight="1">
      <c r="A188" s="113"/>
      <c r="B188" s="58"/>
      <c r="C188" s="42"/>
      <c r="D188" s="43"/>
      <c r="E188" s="63"/>
      <c r="F188" s="616"/>
    </row>
    <row r="189" spans="1:6" s="64" customFormat="1" ht="40.5" customHeight="1">
      <c r="A189" s="113">
        <v>3.11</v>
      </c>
      <c r="B189" s="1" t="s">
        <v>349</v>
      </c>
      <c r="C189" s="42" t="s">
        <v>15</v>
      </c>
      <c r="D189" s="43">
        <f>595+800</f>
        <v>1395</v>
      </c>
      <c r="E189" s="63"/>
      <c r="F189" s="616">
        <f>E189*D189</f>
        <v>0</v>
      </c>
    </row>
    <row r="190" spans="1:6" ht="18" customHeight="1">
      <c r="A190" s="113"/>
      <c r="B190" s="1"/>
      <c r="E190" s="63"/>
    </row>
    <row r="191" spans="1:6" ht="116.25" customHeight="1">
      <c r="A191" s="113">
        <v>3.012</v>
      </c>
      <c r="B191" s="1" t="s">
        <v>351</v>
      </c>
      <c r="C191" s="7" t="s">
        <v>14</v>
      </c>
      <c r="D191" s="43">
        <v>385</v>
      </c>
      <c r="E191" s="63"/>
      <c r="F191" s="616">
        <f>E191*D191</f>
        <v>0</v>
      </c>
    </row>
    <row r="192" spans="1:6" ht="18.75" customHeight="1">
      <c r="A192" s="113"/>
      <c r="B192" s="1"/>
      <c r="C192" s="7"/>
      <c r="E192" s="63"/>
    </row>
    <row r="193" spans="1:6" ht="114.75">
      <c r="A193" s="113">
        <v>3.13</v>
      </c>
      <c r="B193" s="1" t="s">
        <v>352</v>
      </c>
      <c r="C193" s="7" t="s">
        <v>14</v>
      </c>
      <c r="D193" s="43">
        <v>286</v>
      </c>
      <c r="E193" s="63"/>
      <c r="F193" s="616">
        <f>E193*D193</f>
        <v>0</v>
      </c>
    </row>
    <row r="194" spans="1:6" ht="21.75" customHeight="1">
      <c r="A194" s="113"/>
      <c r="B194" s="1"/>
      <c r="C194" s="7"/>
      <c r="E194" s="63"/>
    </row>
    <row r="195" spans="1:6" ht="105" customHeight="1">
      <c r="A195" s="131">
        <v>3.14</v>
      </c>
      <c r="B195" s="5" t="s">
        <v>617</v>
      </c>
      <c r="C195" s="7" t="s">
        <v>14</v>
      </c>
      <c r="D195" s="43">
        <v>38</v>
      </c>
      <c r="E195" s="63"/>
      <c r="F195" s="627">
        <f>E195*D195</f>
        <v>0</v>
      </c>
    </row>
    <row r="196" spans="1:6">
      <c r="A196" s="131"/>
      <c r="B196" s="5"/>
      <c r="C196" s="7"/>
      <c r="E196" s="63"/>
      <c r="F196" s="627"/>
    </row>
    <row r="197" spans="1:6" ht="94.5" customHeight="1">
      <c r="A197" s="131">
        <v>3.15</v>
      </c>
      <c r="B197" s="146" t="s">
        <v>362</v>
      </c>
      <c r="C197" s="7" t="s">
        <v>14</v>
      </c>
      <c r="D197" s="43">
        <f>+D171</f>
        <v>186</v>
      </c>
      <c r="E197" s="63"/>
      <c r="F197" s="627">
        <f>E197*D197</f>
        <v>0</v>
      </c>
    </row>
    <row r="198" spans="1:6" ht="20.25" customHeight="1">
      <c r="A198" s="131"/>
      <c r="B198" s="5"/>
      <c r="C198" s="7"/>
      <c r="E198" s="63"/>
      <c r="F198" s="627"/>
    </row>
    <row r="199" spans="1:6" ht="95.25" customHeight="1">
      <c r="A199" s="131">
        <v>3.16</v>
      </c>
      <c r="B199" s="146" t="s">
        <v>361</v>
      </c>
      <c r="C199" s="7" t="s">
        <v>15</v>
      </c>
      <c r="D199" s="43">
        <v>455</v>
      </c>
      <c r="E199" s="63"/>
      <c r="F199" s="616">
        <f>E199*D199</f>
        <v>0</v>
      </c>
    </row>
    <row r="200" spans="1:6" ht="18.75" customHeight="1">
      <c r="A200" s="131"/>
      <c r="B200" s="5"/>
      <c r="C200" s="7"/>
      <c r="E200" s="63"/>
      <c r="F200" s="627"/>
    </row>
    <row r="201" spans="1:6" ht="38.25">
      <c r="A201" s="131">
        <v>3.17</v>
      </c>
      <c r="B201" s="11" t="s">
        <v>360</v>
      </c>
      <c r="C201" s="7" t="s">
        <v>15</v>
      </c>
      <c r="D201" s="43">
        <v>895</v>
      </c>
      <c r="E201" s="63"/>
      <c r="F201" s="616">
        <f>E201*D201</f>
        <v>0</v>
      </c>
    </row>
    <row r="202" spans="1:6">
      <c r="A202" s="131"/>
      <c r="B202" s="5"/>
      <c r="C202" s="7"/>
      <c r="E202" s="63"/>
      <c r="F202" s="627"/>
    </row>
    <row r="203" spans="1:6" ht="48" customHeight="1">
      <c r="A203" s="113">
        <v>3.18</v>
      </c>
      <c r="B203" s="1" t="s">
        <v>353</v>
      </c>
      <c r="C203" s="7" t="s">
        <v>15</v>
      </c>
      <c r="D203" s="43">
        <v>425</v>
      </c>
      <c r="E203" s="63"/>
      <c r="F203" s="616">
        <f>E203*D203</f>
        <v>0</v>
      </c>
    </row>
    <row r="204" spans="1:6">
      <c r="A204" s="113"/>
      <c r="B204" s="1"/>
      <c r="C204" s="7"/>
      <c r="E204" s="63"/>
    </row>
    <row r="205" spans="1:6" ht="76.5">
      <c r="A205" s="113">
        <v>3.19</v>
      </c>
      <c r="B205" s="1" t="s">
        <v>354</v>
      </c>
      <c r="C205" s="42" t="s">
        <v>15</v>
      </c>
      <c r="D205" s="43">
        <v>755</v>
      </c>
      <c r="E205" s="63"/>
      <c r="F205" s="616">
        <f>E205*D205</f>
        <v>0</v>
      </c>
    </row>
    <row r="206" spans="1:6" ht="17.25" customHeight="1">
      <c r="A206" s="113"/>
      <c r="B206" s="1"/>
      <c r="E206" s="63"/>
    </row>
    <row r="207" spans="1:6" ht="92.25" customHeight="1">
      <c r="A207" s="113">
        <v>3.2</v>
      </c>
      <c r="B207" s="31" t="s">
        <v>355</v>
      </c>
      <c r="C207" s="42" t="s">
        <v>66</v>
      </c>
      <c r="D207" s="43">
        <v>1</v>
      </c>
      <c r="E207" s="63"/>
      <c r="F207" s="616">
        <f>E207*D207</f>
        <v>0</v>
      </c>
    </row>
    <row r="208" spans="1:6" ht="21.75" customHeight="1">
      <c r="A208" s="112"/>
      <c r="B208" s="55" t="s">
        <v>249</v>
      </c>
      <c r="C208" s="56"/>
      <c r="D208" s="57"/>
      <c r="E208" s="57"/>
      <c r="F208" s="625">
        <f>SUM(F169:F207)</f>
        <v>0</v>
      </c>
    </row>
    <row r="209" spans="1:6" ht="23.25" customHeight="1">
      <c r="A209" s="113"/>
      <c r="B209" s="61"/>
      <c r="C209" s="62"/>
      <c r="D209" s="63"/>
      <c r="E209" s="63"/>
      <c r="F209" s="624"/>
    </row>
    <row r="210" spans="1:6" ht="24" customHeight="1">
      <c r="A210" s="111">
        <v>4</v>
      </c>
      <c r="B210" s="55" t="s">
        <v>10</v>
      </c>
      <c r="C210" s="56"/>
      <c r="D210" s="57"/>
      <c r="E210" s="57"/>
      <c r="F210" s="623"/>
    </row>
    <row r="211" spans="1:6" ht="40.5" customHeight="1">
      <c r="A211" s="110"/>
      <c r="B211" s="19" t="s">
        <v>19</v>
      </c>
    </row>
    <row r="212" spans="1:6" ht="242.25">
      <c r="A212" s="110"/>
      <c r="B212" s="19" t="s">
        <v>73</v>
      </c>
    </row>
    <row r="213" spans="1:6">
      <c r="A213" s="110"/>
      <c r="B213" s="19"/>
    </row>
    <row r="214" spans="1:6" s="64" customFormat="1" ht="38.25">
      <c r="A214" s="109">
        <v>4.01</v>
      </c>
      <c r="B214" s="58" t="s">
        <v>389</v>
      </c>
      <c r="C214" s="42" t="s">
        <v>15</v>
      </c>
      <c r="D214" s="43">
        <v>18.5</v>
      </c>
      <c r="E214" s="63"/>
      <c r="F214" s="616">
        <f t="shared" ref="F214:F252" si="2">E214*D214</f>
        <v>0</v>
      </c>
    </row>
    <row r="215" spans="1:6" s="64" customFormat="1">
      <c r="A215" s="109"/>
      <c r="B215" s="58"/>
      <c r="C215" s="42"/>
      <c r="D215" s="43"/>
      <c r="E215" s="63"/>
      <c r="F215" s="616"/>
    </row>
    <row r="216" spans="1:6" s="64" customFormat="1" ht="51">
      <c r="A216" s="109">
        <v>4.0199999999999996</v>
      </c>
      <c r="B216" s="58" t="s">
        <v>391</v>
      </c>
      <c r="C216" s="42" t="s">
        <v>15</v>
      </c>
      <c r="D216" s="43">
        <v>29.26</v>
      </c>
      <c r="E216" s="63"/>
      <c r="F216" s="616">
        <f t="shared" si="2"/>
        <v>0</v>
      </c>
    </row>
    <row r="217" spans="1:6" s="64" customFormat="1" ht="15.75" customHeight="1">
      <c r="A217" s="109"/>
      <c r="B217" s="58"/>
      <c r="C217" s="42"/>
      <c r="D217" s="43"/>
      <c r="E217" s="63"/>
      <c r="F217" s="616"/>
    </row>
    <row r="218" spans="1:6" s="64" customFormat="1" ht="51">
      <c r="A218" s="109">
        <v>4.03</v>
      </c>
      <c r="B218" s="58" t="s">
        <v>390</v>
      </c>
      <c r="C218" s="42" t="s">
        <v>15</v>
      </c>
      <c r="D218" s="43">
        <f>83.5+26.5+4.5</f>
        <v>114.5</v>
      </c>
      <c r="E218" s="63"/>
      <c r="F218" s="616">
        <f t="shared" si="2"/>
        <v>0</v>
      </c>
    </row>
    <row r="219" spans="1:6" s="64" customFormat="1" ht="20.25" customHeight="1">
      <c r="A219" s="109"/>
      <c r="B219" s="58"/>
      <c r="C219" s="42"/>
      <c r="D219" s="43"/>
      <c r="E219" s="63"/>
      <c r="F219" s="616"/>
    </row>
    <row r="220" spans="1:6" s="64" customFormat="1" ht="38.25" customHeight="1">
      <c r="A220" s="109">
        <v>4.04</v>
      </c>
      <c r="B220" s="58" t="s">
        <v>392</v>
      </c>
      <c r="C220" s="42" t="s">
        <v>15</v>
      </c>
      <c r="D220" s="43">
        <v>15</v>
      </c>
      <c r="E220" s="63"/>
      <c r="F220" s="616">
        <f>E220*D220</f>
        <v>0</v>
      </c>
    </row>
    <row r="221" spans="1:6" s="64" customFormat="1" ht="17.25" customHeight="1">
      <c r="A221" s="109"/>
      <c r="B221" s="58"/>
      <c r="C221" s="42"/>
      <c r="D221" s="43"/>
      <c r="E221" s="63"/>
      <c r="F221" s="616"/>
    </row>
    <row r="222" spans="1:6" s="64" customFormat="1" ht="81" customHeight="1">
      <c r="A222" s="109">
        <v>4.05</v>
      </c>
      <c r="B222" s="58" t="s">
        <v>393</v>
      </c>
      <c r="C222" s="42" t="s">
        <v>15</v>
      </c>
      <c r="D222" s="43">
        <v>532</v>
      </c>
      <c r="E222" s="63"/>
      <c r="F222" s="616">
        <f t="shared" si="2"/>
        <v>0</v>
      </c>
    </row>
    <row r="223" spans="1:6" s="64" customFormat="1" ht="18.75" customHeight="1">
      <c r="A223" s="109"/>
      <c r="B223" s="1"/>
      <c r="C223" s="7"/>
      <c r="D223" s="43"/>
      <c r="E223" s="63"/>
      <c r="F223" s="616"/>
    </row>
    <row r="224" spans="1:6" s="64" customFormat="1" ht="55.5" customHeight="1">
      <c r="A224" s="109">
        <v>4.0599999999999996</v>
      </c>
      <c r="B224" s="58" t="s">
        <v>399</v>
      </c>
      <c r="C224" s="42" t="s">
        <v>15</v>
      </c>
      <c r="D224" s="43">
        <v>65.8</v>
      </c>
      <c r="E224" s="63"/>
      <c r="F224" s="616">
        <f t="shared" si="2"/>
        <v>0</v>
      </c>
    </row>
    <row r="225" spans="1:6" s="64" customFormat="1" ht="17.25" customHeight="1">
      <c r="A225" s="109"/>
      <c r="B225" s="58"/>
      <c r="C225" s="42"/>
      <c r="D225" s="43"/>
      <c r="E225" s="63"/>
      <c r="F225" s="616"/>
    </row>
    <row r="226" spans="1:6" s="64" customFormat="1" ht="51">
      <c r="A226" s="109">
        <v>4.07</v>
      </c>
      <c r="B226" s="58" t="s">
        <v>400</v>
      </c>
      <c r="C226" s="42" t="s">
        <v>15</v>
      </c>
      <c r="D226" s="43">
        <v>95</v>
      </c>
      <c r="E226" s="63"/>
      <c r="F226" s="616">
        <f t="shared" si="2"/>
        <v>0</v>
      </c>
    </row>
    <row r="227" spans="1:6" s="64" customFormat="1" ht="15" customHeight="1">
      <c r="A227" s="109"/>
      <c r="B227" s="58"/>
      <c r="C227" s="42"/>
      <c r="D227" s="43"/>
      <c r="E227" s="63"/>
      <c r="F227" s="616"/>
    </row>
    <row r="228" spans="1:6" s="64" customFormat="1" ht="51">
      <c r="A228" s="109">
        <v>4.08</v>
      </c>
      <c r="B228" s="1" t="s">
        <v>74</v>
      </c>
      <c r="C228" s="42" t="s">
        <v>15</v>
      </c>
      <c r="D228" s="43">
        <v>18.8</v>
      </c>
      <c r="E228" s="63"/>
      <c r="F228" s="616">
        <f t="shared" si="2"/>
        <v>0</v>
      </c>
    </row>
    <row r="229" spans="1:6" s="64" customFormat="1">
      <c r="A229" s="109"/>
      <c r="B229" s="1"/>
      <c r="C229" s="42"/>
      <c r="D229" s="43"/>
      <c r="E229" s="63"/>
      <c r="F229" s="616"/>
    </row>
    <row r="230" spans="1:6" s="64" customFormat="1" ht="51">
      <c r="A230" s="109">
        <v>4.09</v>
      </c>
      <c r="B230" s="1" t="s">
        <v>401</v>
      </c>
      <c r="C230" s="42" t="s">
        <v>15</v>
      </c>
      <c r="D230" s="43">
        <f>320+320+150</f>
        <v>790</v>
      </c>
      <c r="E230" s="63"/>
      <c r="F230" s="616">
        <f t="shared" si="2"/>
        <v>0</v>
      </c>
    </row>
    <row r="231" spans="1:6" s="64" customFormat="1">
      <c r="A231" s="109"/>
      <c r="B231" s="1"/>
      <c r="C231" s="42"/>
      <c r="D231" s="43"/>
      <c r="E231" s="63"/>
      <c r="F231" s="616"/>
    </row>
    <row r="232" spans="1:6" s="64" customFormat="1" ht="25.5">
      <c r="A232" s="109">
        <v>4.0999999999999996</v>
      </c>
      <c r="B232" s="1" t="s">
        <v>398</v>
      </c>
      <c r="C232" s="42" t="s">
        <v>16</v>
      </c>
      <c r="D232" s="43">
        <f>52/0.2+25</f>
        <v>285</v>
      </c>
      <c r="E232" s="63"/>
      <c r="F232" s="616">
        <f t="shared" si="2"/>
        <v>0</v>
      </c>
    </row>
    <row r="233" spans="1:6" s="64" customFormat="1">
      <c r="A233" s="109"/>
      <c r="B233" s="1"/>
      <c r="C233" s="42"/>
      <c r="D233" s="43"/>
      <c r="E233" s="63"/>
      <c r="F233" s="616"/>
    </row>
    <row r="234" spans="1:6" s="64" customFormat="1" ht="51">
      <c r="A234" s="109">
        <v>4.1100000000000003</v>
      </c>
      <c r="B234" s="58" t="s">
        <v>397</v>
      </c>
      <c r="C234" s="42" t="s">
        <v>15</v>
      </c>
      <c r="D234" s="43">
        <f>32+4.5+12.6+14.5+13.5+25</f>
        <v>102.1</v>
      </c>
      <c r="E234" s="63"/>
      <c r="F234" s="616">
        <f t="shared" si="2"/>
        <v>0</v>
      </c>
    </row>
    <row r="235" spans="1:6" s="64" customFormat="1">
      <c r="A235" s="109"/>
      <c r="B235" s="58"/>
      <c r="C235" s="7"/>
      <c r="D235" s="43"/>
      <c r="E235" s="63"/>
      <c r="F235" s="616"/>
    </row>
    <row r="236" spans="1:6" s="64" customFormat="1" ht="51">
      <c r="A236" s="109">
        <v>4.12</v>
      </c>
      <c r="B236" s="1" t="s">
        <v>402</v>
      </c>
      <c r="C236" s="7" t="s">
        <v>15</v>
      </c>
      <c r="D236" s="43">
        <f>148+105</f>
        <v>253</v>
      </c>
      <c r="E236" s="63"/>
      <c r="F236" s="616">
        <f t="shared" si="2"/>
        <v>0</v>
      </c>
    </row>
    <row r="237" spans="1:6" s="64" customFormat="1">
      <c r="A237" s="109"/>
      <c r="B237" s="1"/>
      <c r="C237" s="7"/>
      <c r="D237" s="43"/>
      <c r="E237" s="63"/>
      <c r="F237" s="616"/>
    </row>
    <row r="238" spans="1:6" s="64" customFormat="1" ht="41.25" customHeight="1">
      <c r="A238" s="109">
        <v>4.13</v>
      </c>
      <c r="B238" s="1" t="s">
        <v>403</v>
      </c>
      <c r="C238" s="7" t="s">
        <v>15</v>
      </c>
      <c r="D238" s="43">
        <v>18</v>
      </c>
      <c r="E238" s="63"/>
      <c r="F238" s="616">
        <f>E238*D238</f>
        <v>0</v>
      </c>
    </row>
    <row r="239" spans="1:6" s="64" customFormat="1">
      <c r="F239" s="158"/>
    </row>
    <row r="240" spans="1:6" s="64" customFormat="1" ht="51">
      <c r="A240" s="109">
        <v>4.1399999999999997</v>
      </c>
      <c r="B240" s="4" t="s">
        <v>404</v>
      </c>
      <c r="C240" s="8" t="s">
        <v>15</v>
      </c>
      <c r="D240" s="43">
        <v>82</v>
      </c>
      <c r="E240" s="63"/>
      <c r="F240" s="616">
        <f t="shared" si="2"/>
        <v>0</v>
      </c>
    </row>
    <row r="241" spans="1:6" s="64" customFormat="1">
      <c r="A241" s="109"/>
      <c r="B241" s="4"/>
      <c r="C241" s="8"/>
      <c r="D241" s="43"/>
      <c r="E241" s="63"/>
      <c r="F241" s="616"/>
    </row>
    <row r="242" spans="1:6" s="64" customFormat="1" ht="38.25">
      <c r="A242" s="109">
        <v>4.1500000000000004</v>
      </c>
      <c r="B242" s="32" t="s">
        <v>396</v>
      </c>
      <c r="C242" s="147" t="s">
        <v>395</v>
      </c>
      <c r="D242" s="138">
        <v>186</v>
      </c>
      <c r="E242" s="138"/>
      <c r="F242" s="616">
        <f t="shared" si="2"/>
        <v>0</v>
      </c>
    </row>
    <row r="243" spans="1:6" s="64" customFormat="1">
      <c r="A243" s="109"/>
      <c r="B243" s="4"/>
      <c r="C243" s="8"/>
      <c r="D243" s="43"/>
      <c r="E243" s="63"/>
      <c r="F243" s="616"/>
    </row>
    <row r="244" spans="1:6" s="64" customFormat="1" ht="25.5">
      <c r="A244" s="109">
        <v>4.16</v>
      </c>
      <c r="B244" s="177" t="s">
        <v>394</v>
      </c>
      <c r="C244" s="178"/>
      <c r="D244" s="179"/>
      <c r="E244" s="138"/>
      <c r="F244" s="138" t="str">
        <f>IF(D244*E244=0," ",D244*E244)</f>
        <v xml:space="preserve"> </v>
      </c>
    </row>
    <row r="245" spans="1:6" s="64" customFormat="1">
      <c r="A245" s="180"/>
      <c r="B245" s="177" t="s">
        <v>385</v>
      </c>
      <c r="C245" s="181" t="s">
        <v>3</v>
      </c>
      <c r="D245" s="138">
        <v>15</v>
      </c>
      <c r="E245" s="138"/>
      <c r="F245" s="616">
        <f t="shared" si="2"/>
        <v>0</v>
      </c>
    </row>
    <row r="246" spans="1:6" s="64" customFormat="1">
      <c r="A246" s="180"/>
      <c r="B246" s="177" t="s">
        <v>386</v>
      </c>
      <c r="C246" s="181" t="s">
        <v>3</v>
      </c>
      <c r="D246" s="138">
        <v>15</v>
      </c>
      <c r="E246" s="138"/>
      <c r="F246" s="616">
        <f t="shared" si="2"/>
        <v>0</v>
      </c>
    </row>
    <row r="247" spans="1:6" s="64" customFormat="1">
      <c r="A247" s="180"/>
      <c r="B247" s="177" t="s">
        <v>387</v>
      </c>
      <c r="C247" s="181" t="s">
        <v>3</v>
      </c>
      <c r="D247" s="138">
        <v>14</v>
      </c>
      <c r="E247" s="138"/>
      <c r="F247" s="616">
        <f t="shared" si="2"/>
        <v>0</v>
      </c>
    </row>
    <row r="248" spans="1:6" s="64" customFormat="1">
      <c r="A248" s="180"/>
      <c r="B248" s="177" t="s">
        <v>388</v>
      </c>
      <c r="C248" s="181" t="s">
        <v>3</v>
      </c>
      <c r="D248" s="138">
        <v>14</v>
      </c>
      <c r="E248" s="138"/>
      <c r="F248" s="616">
        <f t="shared" si="2"/>
        <v>0</v>
      </c>
    </row>
    <row r="249" spans="1:6" s="64" customFormat="1">
      <c r="A249" s="180"/>
      <c r="B249" s="177"/>
      <c r="C249" s="181"/>
      <c r="D249" s="138"/>
      <c r="E249" s="138"/>
      <c r="F249" s="616"/>
    </row>
    <row r="250" spans="1:6" s="64" customFormat="1" ht="27.75" customHeight="1">
      <c r="A250" s="109">
        <v>4.17</v>
      </c>
      <c r="B250" s="58" t="s">
        <v>0</v>
      </c>
      <c r="C250" s="42" t="s">
        <v>15</v>
      </c>
      <c r="D250" s="43">
        <v>980</v>
      </c>
      <c r="E250" s="63"/>
      <c r="F250" s="616">
        <f t="shared" si="2"/>
        <v>0</v>
      </c>
    </row>
    <row r="251" spans="1:6" s="64" customFormat="1">
      <c r="A251" s="109"/>
      <c r="B251" s="58"/>
      <c r="C251" s="42"/>
      <c r="D251" s="43"/>
      <c r="E251" s="63"/>
      <c r="F251" s="616"/>
    </row>
    <row r="252" spans="1:6" s="64" customFormat="1" ht="34.5" customHeight="1">
      <c r="A252" s="109">
        <v>4.18</v>
      </c>
      <c r="B252" s="58" t="s">
        <v>30</v>
      </c>
      <c r="C252" s="42" t="s">
        <v>15</v>
      </c>
      <c r="D252" s="43">
        <v>50</v>
      </c>
      <c r="E252" s="63"/>
      <c r="F252" s="616">
        <f t="shared" si="2"/>
        <v>0</v>
      </c>
    </row>
    <row r="253" spans="1:6" s="64" customFormat="1" ht="18" customHeight="1">
      <c r="A253" s="112"/>
      <c r="B253" s="55" t="s">
        <v>246</v>
      </c>
      <c r="C253" s="56"/>
      <c r="D253" s="57"/>
      <c r="E253" s="57"/>
      <c r="F253" s="625">
        <f>SUM(F214:F252)</f>
        <v>0</v>
      </c>
    </row>
    <row r="254" spans="1:6" s="64" customFormat="1">
      <c r="A254" s="109"/>
      <c r="B254" s="41"/>
      <c r="C254" s="42"/>
      <c r="D254" s="43"/>
      <c r="E254" s="43"/>
      <c r="F254" s="616"/>
    </row>
    <row r="255" spans="1:6" s="64" customFormat="1">
      <c r="A255" s="111">
        <v>5</v>
      </c>
      <c r="B255" s="55" t="s">
        <v>18</v>
      </c>
      <c r="C255" s="56"/>
      <c r="D255" s="57"/>
      <c r="E255" s="57"/>
      <c r="F255" s="623"/>
    </row>
    <row r="256" spans="1:6" s="64" customFormat="1" ht="38.25">
      <c r="A256" s="114"/>
      <c r="B256" s="19" t="s">
        <v>19</v>
      </c>
      <c r="C256" s="62"/>
      <c r="D256" s="63"/>
      <c r="E256" s="63"/>
      <c r="F256" s="624"/>
    </row>
    <row r="257" spans="1:6" s="64" customFormat="1" ht="76.5">
      <c r="A257" s="110"/>
      <c r="B257" s="13" t="s">
        <v>45</v>
      </c>
      <c r="C257" s="42"/>
      <c r="D257" s="43"/>
      <c r="E257" s="43"/>
      <c r="F257" s="616"/>
    </row>
    <row r="258" spans="1:6" s="64" customFormat="1" ht="76.5">
      <c r="A258" s="110"/>
      <c r="B258" s="13" t="s">
        <v>44</v>
      </c>
      <c r="C258" s="42"/>
      <c r="D258" s="43"/>
      <c r="E258" s="43"/>
      <c r="F258" s="616"/>
    </row>
    <row r="259" spans="1:6" s="64" customFormat="1" ht="38.25">
      <c r="A259" s="110"/>
      <c r="B259" s="15" t="s">
        <v>31</v>
      </c>
      <c r="C259" s="42"/>
      <c r="D259" s="43"/>
      <c r="E259" s="43"/>
      <c r="F259" s="616"/>
    </row>
    <row r="260" spans="1:6" s="64" customFormat="1" ht="38.25">
      <c r="A260" s="113">
        <v>5.01</v>
      </c>
      <c r="B260" s="58" t="s">
        <v>370</v>
      </c>
      <c r="C260" s="7" t="s">
        <v>14</v>
      </c>
      <c r="D260" s="63">
        <v>17.5</v>
      </c>
      <c r="E260" s="63"/>
      <c r="F260" s="624">
        <f>E260*D260</f>
        <v>0</v>
      </c>
    </row>
    <row r="261" spans="1:6" s="64" customFormat="1">
      <c r="A261" s="113"/>
      <c r="B261" s="58"/>
      <c r="C261" s="7"/>
      <c r="D261" s="63"/>
      <c r="E261" s="63"/>
      <c r="F261" s="624"/>
    </row>
    <row r="262" spans="1:6" s="64" customFormat="1" ht="51">
      <c r="A262" s="113">
        <v>5.0199999999999996</v>
      </c>
      <c r="B262" s="1" t="s">
        <v>371</v>
      </c>
      <c r="C262" s="7" t="s">
        <v>14</v>
      </c>
      <c r="D262" s="63">
        <f>125+68.5+9.5+0.8+64</f>
        <v>267.8</v>
      </c>
      <c r="E262" s="63"/>
      <c r="F262" s="624">
        <f>E262*D262</f>
        <v>0</v>
      </c>
    </row>
    <row r="263" spans="1:6" s="64" customFormat="1">
      <c r="A263" s="113"/>
      <c r="B263" s="1"/>
      <c r="C263" s="7"/>
      <c r="D263" s="63"/>
      <c r="E263" s="63"/>
      <c r="F263" s="624"/>
    </row>
    <row r="264" spans="1:6" s="64" customFormat="1" ht="51">
      <c r="A264" s="113">
        <v>5.03</v>
      </c>
      <c r="B264" s="1" t="s">
        <v>372</v>
      </c>
      <c r="C264" s="7" t="s">
        <v>14</v>
      </c>
      <c r="D264" s="63">
        <f>10.5+5</f>
        <v>15.5</v>
      </c>
      <c r="E264" s="63"/>
      <c r="F264" s="624">
        <f>E264*D264</f>
        <v>0</v>
      </c>
    </row>
    <row r="265" spans="1:6">
      <c r="A265" s="113"/>
      <c r="B265" s="1"/>
      <c r="C265" s="7"/>
      <c r="D265" s="63"/>
      <c r="E265" s="63"/>
      <c r="F265" s="624"/>
    </row>
    <row r="266" spans="1:6" ht="38.25">
      <c r="A266" s="113">
        <v>5.04</v>
      </c>
      <c r="B266" s="1" t="s">
        <v>375</v>
      </c>
      <c r="C266" s="7" t="s">
        <v>14</v>
      </c>
      <c r="D266" s="63">
        <f>13.7+9.2</f>
        <v>22.9</v>
      </c>
      <c r="E266" s="63"/>
      <c r="F266" s="624">
        <f>E266*D266</f>
        <v>0</v>
      </c>
    </row>
    <row r="267" spans="1:6" s="64" customFormat="1">
      <c r="A267" s="113"/>
      <c r="B267" s="1"/>
      <c r="C267" s="7"/>
      <c r="D267" s="63"/>
      <c r="E267" s="63"/>
      <c r="F267" s="624"/>
    </row>
    <row r="268" spans="1:6" ht="42.75" customHeight="1">
      <c r="A268" s="113">
        <v>5.05</v>
      </c>
      <c r="B268" s="1" t="s">
        <v>374</v>
      </c>
      <c r="C268" s="7" t="s">
        <v>14</v>
      </c>
      <c r="D268" s="63">
        <f>158+45</f>
        <v>203</v>
      </c>
      <c r="E268" s="63"/>
      <c r="F268" s="624">
        <f>E268*D268</f>
        <v>0</v>
      </c>
    </row>
    <row r="269" spans="1:6" ht="16.5" customHeight="1">
      <c r="A269" s="113"/>
      <c r="B269" s="1"/>
      <c r="C269" s="7"/>
      <c r="D269" s="63"/>
      <c r="E269" s="63"/>
      <c r="F269" s="624"/>
    </row>
    <row r="270" spans="1:6" ht="41.25" customHeight="1">
      <c r="A270" s="113">
        <v>5.0599999999999996</v>
      </c>
      <c r="B270" s="1" t="s">
        <v>376</v>
      </c>
      <c r="C270" s="7" t="s">
        <v>14</v>
      </c>
      <c r="D270" s="63">
        <v>17.100000000000001</v>
      </c>
      <c r="E270" s="63"/>
      <c r="F270" s="624">
        <f>E270*D270</f>
        <v>0</v>
      </c>
    </row>
    <row r="271" spans="1:6" ht="17.25" customHeight="1">
      <c r="A271" s="113"/>
      <c r="B271" s="1"/>
      <c r="C271" s="7"/>
      <c r="D271" s="63"/>
      <c r="E271" s="63"/>
      <c r="F271" s="624"/>
    </row>
    <row r="272" spans="1:6" ht="45" customHeight="1">
      <c r="A272" s="113">
        <v>5.07</v>
      </c>
      <c r="B272" s="1" t="s">
        <v>380</v>
      </c>
      <c r="C272" s="7" t="s">
        <v>14</v>
      </c>
      <c r="D272" s="43">
        <f>28+23.5</f>
        <v>51.5</v>
      </c>
      <c r="E272" s="63"/>
      <c r="F272" s="624">
        <f>E272*D272</f>
        <v>0</v>
      </c>
    </row>
    <row r="273" spans="1:6" ht="15" customHeight="1">
      <c r="A273" s="113"/>
      <c r="B273" s="1"/>
      <c r="C273" s="7"/>
      <c r="E273" s="63"/>
      <c r="F273" s="624"/>
    </row>
    <row r="274" spans="1:6" ht="45.75" customHeight="1">
      <c r="A274" s="113">
        <v>5.08</v>
      </c>
      <c r="B274" s="1" t="s">
        <v>378</v>
      </c>
      <c r="C274" s="7" t="s">
        <v>14</v>
      </c>
      <c r="D274" s="43">
        <v>8.8000000000000007</v>
      </c>
      <c r="E274" s="63"/>
      <c r="F274" s="624">
        <f>E274*D274</f>
        <v>0</v>
      </c>
    </row>
    <row r="275" spans="1:6" ht="12" customHeight="1">
      <c r="A275" s="113"/>
      <c r="B275" s="1"/>
      <c r="C275" s="7"/>
      <c r="E275" s="63"/>
      <c r="F275" s="624"/>
    </row>
    <row r="276" spans="1:6" ht="45" customHeight="1">
      <c r="A276" s="113">
        <v>5.09</v>
      </c>
      <c r="B276" s="1" t="s">
        <v>379</v>
      </c>
      <c r="C276" s="7" t="s">
        <v>14</v>
      </c>
      <c r="D276" s="43">
        <f>8.2+8.5+4</f>
        <v>20.7</v>
      </c>
      <c r="E276" s="63"/>
      <c r="F276" s="624">
        <f>E276*D276</f>
        <v>0</v>
      </c>
    </row>
    <row r="277" spans="1:6">
      <c r="A277" s="113"/>
      <c r="B277" s="1"/>
      <c r="C277" s="7"/>
      <c r="E277" s="63"/>
      <c r="F277" s="624"/>
    </row>
    <row r="278" spans="1:6" ht="38.25">
      <c r="A278" s="113">
        <v>5.0999999999999996</v>
      </c>
      <c r="B278" s="1" t="s">
        <v>364</v>
      </c>
      <c r="C278" s="7" t="s">
        <v>4</v>
      </c>
      <c r="D278" s="43">
        <f>14244+4600</f>
        <v>18844</v>
      </c>
      <c r="E278" s="63"/>
      <c r="F278" s="624">
        <f>E278*D278</f>
        <v>0</v>
      </c>
    </row>
    <row r="279" spans="1:6">
      <c r="A279" s="113"/>
      <c r="B279" s="1"/>
      <c r="C279" s="7"/>
      <c r="E279" s="63"/>
      <c r="F279" s="624"/>
    </row>
    <row r="280" spans="1:6" ht="38.25">
      <c r="A280" s="113">
        <v>5.1100000000000003</v>
      </c>
      <c r="B280" s="1" t="s">
        <v>1269</v>
      </c>
      <c r="C280" s="7" t="s">
        <v>4</v>
      </c>
      <c r="D280" s="43">
        <f>12100+4000</f>
        <v>16100</v>
      </c>
      <c r="E280" s="63"/>
      <c r="F280" s="624">
        <f>E280*D280</f>
        <v>0</v>
      </c>
    </row>
    <row r="281" spans="1:6">
      <c r="A281" s="113"/>
      <c r="B281" s="1"/>
      <c r="C281" s="7"/>
      <c r="E281" s="63"/>
      <c r="F281" s="624"/>
    </row>
    <row r="282" spans="1:6" ht="38.25">
      <c r="A282" s="1233">
        <v>5.12</v>
      </c>
      <c r="B282" s="1230" t="s">
        <v>365</v>
      </c>
      <c r="C282" s="1231" t="s">
        <v>4</v>
      </c>
      <c r="D282" s="1232">
        <f>39509+14200</f>
        <v>53709</v>
      </c>
      <c r="F282" s="616">
        <f>E282*D282</f>
        <v>0</v>
      </c>
    </row>
    <row r="283" spans="1:6">
      <c r="A283" s="113"/>
      <c r="E283" s="63"/>
      <c r="F283" s="624"/>
    </row>
    <row r="284" spans="1:6" ht="178.5">
      <c r="A284" s="113">
        <v>5.13</v>
      </c>
      <c r="B284" s="168" t="s">
        <v>597</v>
      </c>
      <c r="C284" s="170" t="s">
        <v>598</v>
      </c>
      <c r="D284" s="169">
        <v>14</v>
      </c>
      <c r="E284" s="182"/>
      <c r="F284" s="624">
        <f>E284*D284</f>
        <v>0</v>
      </c>
    </row>
    <row r="285" spans="1:6">
      <c r="A285" s="113"/>
      <c r="E285" s="63"/>
      <c r="F285" s="624"/>
    </row>
    <row r="286" spans="1:6" ht="89.25">
      <c r="A286" s="113">
        <v>5.14</v>
      </c>
      <c r="B286" s="33" t="s">
        <v>377</v>
      </c>
      <c r="C286" s="42" t="s">
        <v>14</v>
      </c>
      <c r="D286" s="43">
        <v>248</v>
      </c>
      <c r="E286" s="63"/>
      <c r="F286" s="624">
        <f>+D286*E286</f>
        <v>0</v>
      </c>
    </row>
    <row r="287" spans="1:6">
      <c r="A287" s="113"/>
      <c r="B287" s="33"/>
      <c r="E287" s="63"/>
      <c r="F287" s="624"/>
    </row>
    <row r="288" spans="1:6" ht="38.25">
      <c r="A288" s="113">
        <v>5.15</v>
      </c>
      <c r="B288" s="33" t="s">
        <v>373</v>
      </c>
      <c r="C288" s="147" t="s">
        <v>331</v>
      </c>
      <c r="D288" s="138">
        <v>86</v>
      </c>
      <c r="E288" s="148"/>
      <c r="F288" s="624">
        <f>+D288*E288</f>
        <v>0</v>
      </c>
    </row>
    <row r="289" spans="1:6">
      <c r="A289" s="113"/>
      <c r="B289" s="33"/>
      <c r="C289" s="147"/>
      <c r="D289" s="138"/>
      <c r="E289" s="148"/>
      <c r="F289" s="141"/>
    </row>
    <row r="290" spans="1:6" ht="13.5" customHeight="1">
      <c r="A290" s="131">
        <v>5.16</v>
      </c>
      <c r="B290" s="183" t="s">
        <v>384</v>
      </c>
      <c r="C290" s="184"/>
      <c r="D290" s="185"/>
      <c r="E290" s="138"/>
      <c r="F290" s="138" t="str">
        <f>IF(D290*E290=0," ",D290*E290)</f>
        <v xml:space="preserve"> </v>
      </c>
    </row>
    <row r="291" spans="1:6" ht="15" customHeight="1">
      <c r="A291" s="186"/>
      <c r="B291" s="187" t="s">
        <v>381</v>
      </c>
      <c r="C291" s="188" t="s">
        <v>3</v>
      </c>
      <c r="D291" s="189">
        <v>25</v>
      </c>
      <c r="E291" s="138"/>
      <c r="F291" s="624">
        <f>+D291*E291</f>
        <v>0</v>
      </c>
    </row>
    <row r="292" spans="1:6" ht="14.25" customHeight="1">
      <c r="A292" s="186"/>
      <c r="B292" s="187" t="s">
        <v>382</v>
      </c>
      <c r="C292" s="188" t="s">
        <v>3</v>
      </c>
      <c r="D292" s="189">
        <v>10</v>
      </c>
      <c r="E292" s="138"/>
      <c r="F292" s="624">
        <f>+D292*E292</f>
        <v>0</v>
      </c>
    </row>
    <row r="293" spans="1:6" ht="15.75" customHeight="1">
      <c r="A293" s="190"/>
      <c r="B293" s="187" t="s">
        <v>383</v>
      </c>
      <c r="C293" s="188" t="s">
        <v>3</v>
      </c>
      <c r="D293" s="189">
        <v>14</v>
      </c>
      <c r="E293" s="138"/>
      <c r="F293" s="624">
        <f>+D293*E293</f>
        <v>0</v>
      </c>
    </row>
    <row r="294" spans="1:6" ht="18.75" customHeight="1">
      <c r="A294" s="113"/>
      <c r="B294" s="33"/>
      <c r="C294" s="147"/>
      <c r="D294" s="138"/>
      <c r="E294" s="148"/>
      <c r="F294" s="141"/>
    </row>
    <row r="295" spans="1:6" ht="99.75" customHeight="1">
      <c r="A295" s="113">
        <v>5.17</v>
      </c>
      <c r="B295" s="191" t="s">
        <v>79</v>
      </c>
      <c r="C295" s="191"/>
      <c r="E295" s="63"/>
      <c r="F295" s="624"/>
    </row>
    <row r="296" spans="1:6" ht="19.5" customHeight="1">
      <c r="A296" s="113"/>
      <c r="B296" s="191" t="s">
        <v>75</v>
      </c>
      <c r="C296" s="191"/>
      <c r="E296" s="63"/>
      <c r="F296" s="624"/>
    </row>
    <row r="297" spans="1:6" ht="18" customHeight="1">
      <c r="A297" s="113"/>
      <c r="B297" s="191" t="s">
        <v>76</v>
      </c>
      <c r="C297" s="191"/>
      <c r="E297" s="63"/>
      <c r="F297" s="624"/>
    </row>
    <row r="298" spans="1:6" ht="20.25" customHeight="1">
      <c r="A298" s="113"/>
      <c r="B298" s="191" t="s">
        <v>77</v>
      </c>
      <c r="C298" s="191"/>
      <c r="E298" s="63"/>
      <c r="F298" s="624"/>
    </row>
    <row r="299" spans="1:6" ht="17.25" customHeight="1">
      <c r="A299" s="113"/>
      <c r="B299" s="191" t="s">
        <v>78</v>
      </c>
      <c r="C299" s="191" t="s">
        <v>66</v>
      </c>
      <c r="D299" s="43">
        <v>14</v>
      </c>
      <c r="E299" s="63"/>
      <c r="F299" s="624">
        <f>E299*D299</f>
        <v>0</v>
      </c>
    </row>
    <row r="300" spans="1:6" ht="18" customHeight="1">
      <c r="A300" s="113"/>
      <c r="B300" s="191"/>
      <c r="C300" s="191"/>
      <c r="E300" s="63"/>
      <c r="F300" s="624"/>
    </row>
    <row r="301" spans="1:6" ht="99.75" customHeight="1">
      <c r="A301" s="113">
        <v>5.18</v>
      </c>
      <c r="B301" s="192" t="s">
        <v>81</v>
      </c>
      <c r="C301" s="192"/>
      <c r="E301" s="63"/>
      <c r="F301" s="624"/>
    </row>
    <row r="302" spans="1:6" ht="12" customHeight="1">
      <c r="A302" s="113"/>
      <c r="B302" s="193" t="s">
        <v>80</v>
      </c>
      <c r="C302" s="193"/>
      <c r="E302" s="63"/>
      <c r="F302" s="624"/>
    </row>
    <row r="303" spans="1:6">
      <c r="A303" s="113"/>
      <c r="B303" s="193" t="s">
        <v>76</v>
      </c>
      <c r="C303" s="193"/>
      <c r="E303" s="63"/>
      <c r="F303" s="624"/>
    </row>
    <row r="304" spans="1:6">
      <c r="A304" s="113"/>
      <c r="B304" s="193" t="s">
        <v>77</v>
      </c>
      <c r="C304" s="193"/>
      <c r="E304" s="63"/>
      <c r="F304" s="624"/>
    </row>
    <row r="305" spans="1:6" ht="15.75" customHeight="1">
      <c r="A305" s="113"/>
      <c r="B305" s="193" t="s">
        <v>78</v>
      </c>
      <c r="C305" s="193" t="s">
        <v>66</v>
      </c>
      <c r="D305" s="43">
        <v>5</v>
      </c>
      <c r="E305" s="63"/>
      <c r="F305" s="624">
        <f>E305*D305</f>
        <v>0</v>
      </c>
    </row>
    <row r="306" spans="1:6">
      <c r="A306" s="113"/>
      <c r="B306" s="191"/>
      <c r="C306" s="191"/>
      <c r="E306" s="63"/>
      <c r="F306" s="624"/>
    </row>
    <row r="307" spans="1:6" ht="89.25">
      <c r="A307" s="113">
        <v>5.19</v>
      </c>
      <c r="B307" s="194" t="s">
        <v>82</v>
      </c>
      <c r="C307" s="194"/>
      <c r="E307" s="63"/>
      <c r="F307" s="624"/>
    </row>
    <row r="308" spans="1:6">
      <c r="A308" s="113"/>
      <c r="B308" s="195" t="s">
        <v>75</v>
      </c>
      <c r="C308" s="195"/>
      <c r="E308" s="63"/>
      <c r="F308" s="624"/>
    </row>
    <row r="309" spans="1:6">
      <c r="A309" s="113"/>
      <c r="B309" s="195" t="s">
        <v>76</v>
      </c>
      <c r="C309" s="195"/>
      <c r="E309" s="63"/>
      <c r="F309" s="624"/>
    </row>
    <row r="310" spans="1:6">
      <c r="A310" s="113"/>
      <c r="B310" s="195" t="s">
        <v>77</v>
      </c>
      <c r="C310" s="195"/>
      <c r="E310" s="63"/>
      <c r="F310" s="624"/>
    </row>
    <row r="311" spans="1:6">
      <c r="A311" s="113"/>
      <c r="B311" s="195" t="s">
        <v>78</v>
      </c>
      <c r="C311" s="195" t="s">
        <v>66</v>
      </c>
      <c r="D311" s="43">
        <v>2</v>
      </c>
      <c r="E311" s="63"/>
      <c r="F311" s="624">
        <f>E311*D311</f>
        <v>0</v>
      </c>
    </row>
    <row r="312" spans="1:6">
      <c r="A312" s="113"/>
      <c r="B312" s="195"/>
      <c r="C312" s="195"/>
      <c r="E312" s="63"/>
      <c r="F312" s="624"/>
    </row>
    <row r="313" spans="1:6">
      <c r="A313" s="113"/>
      <c r="B313" s="195" t="s">
        <v>587</v>
      </c>
      <c r="C313" s="195"/>
      <c r="E313" s="63"/>
      <c r="F313" s="624"/>
    </row>
    <row r="314" spans="1:6" ht="192.75" customHeight="1">
      <c r="A314" s="113">
        <v>5.2</v>
      </c>
      <c r="B314" s="75" t="s">
        <v>588</v>
      </c>
      <c r="C314" s="140"/>
      <c r="D314" s="141"/>
      <c r="E314" s="148"/>
      <c r="F314" s="141"/>
    </row>
    <row r="315" spans="1:6" ht="14.25">
      <c r="A315" s="113"/>
      <c r="B315" s="196" t="s">
        <v>634</v>
      </c>
      <c r="C315" s="144" t="s">
        <v>331</v>
      </c>
      <c r="D315" s="141">
        <v>15</v>
      </c>
      <c r="E315" s="141"/>
      <c r="F315" s="624">
        <f>E315*D315</f>
        <v>0</v>
      </c>
    </row>
    <row r="316" spans="1:6" ht="14.25">
      <c r="A316" s="166"/>
      <c r="B316" s="196" t="s">
        <v>590</v>
      </c>
      <c r="C316" s="144" t="s">
        <v>331</v>
      </c>
      <c r="D316" s="141">
        <f>872+237</f>
        <v>1109</v>
      </c>
      <c r="E316" s="141"/>
      <c r="F316" s="624">
        <f>E316*D316</f>
        <v>0</v>
      </c>
    </row>
    <row r="317" spans="1:6" ht="14.25">
      <c r="A317" s="113"/>
      <c r="B317" s="196" t="s">
        <v>592</v>
      </c>
      <c r="C317" s="144" t="s">
        <v>331</v>
      </c>
      <c r="D317" s="141">
        <v>156</v>
      </c>
      <c r="E317" s="141"/>
      <c r="F317" s="624">
        <f>E317*D317</f>
        <v>0</v>
      </c>
    </row>
    <row r="318" spans="1:6" ht="15.75" customHeight="1">
      <c r="A318" s="113"/>
      <c r="B318" s="196" t="s">
        <v>589</v>
      </c>
      <c r="C318" s="144" t="s">
        <v>331</v>
      </c>
      <c r="D318" s="141">
        <v>36</v>
      </c>
      <c r="E318" s="141"/>
      <c r="F318" s="624">
        <f>E318*D318</f>
        <v>0</v>
      </c>
    </row>
    <row r="319" spans="1:6" ht="14.25">
      <c r="A319" s="113"/>
      <c r="B319" s="196" t="s">
        <v>591</v>
      </c>
      <c r="C319" s="144" t="s">
        <v>331</v>
      </c>
      <c r="D319" s="141">
        <v>10</v>
      </c>
      <c r="E319" s="141"/>
      <c r="F319" s="624">
        <f>E319*D319</f>
        <v>0</v>
      </c>
    </row>
    <row r="320" spans="1:6" ht="21" customHeight="1">
      <c r="A320" s="113"/>
      <c r="B320" s="195"/>
      <c r="C320" s="195"/>
      <c r="E320" s="63"/>
      <c r="F320" s="624"/>
    </row>
    <row r="321" spans="1:6" ht="153">
      <c r="A321" s="113">
        <v>5.21</v>
      </c>
      <c r="B321" s="146" t="s">
        <v>593</v>
      </c>
      <c r="C321" s="147" t="s">
        <v>491</v>
      </c>
      <c r="D321" s="165">
        <f>65+45</f>
        <v>110</v>
      </c>
      <c r="E321" s="141"/>
      <c r="F321" s="624">
        <f>E321*D321</f>
        <v>0</v>
      </c>
    </row>
    <row r="322" spans="1:6">
      <c r="B322" s="3"/>
      <c r="C322" s="7"/>
      <c r="E322" s="63"/>
      <c r="F322" s="624"/>
    </row>
    <row r="323" spans="1:6">
      <c r="A323" s="112"/>
      <c r="B323" s="55" t="s">
        <v>248</v>
      </c>
      <c r="C323" s="56"/>
      <c r="D323" s="57"/>
      <c r="E323" s="57"/>
      <c r="F323" s="625">
        <f>SUM(F260:F321)</f>
        <v>0</v>
      </c>
    </row>
    <row r="324" spans="1:6">
      <c r="B324" s="41"/>
    </row>
    <row r="325" spans="1:6">
      <c r="A325" s="111">
        <v>6</v>
      </c>
      <c r="B325" s="55" t="s">
        <v>9</v>
      </c>
      <c r="C325" s="56"/>
      <c r="D325" s="57"/>
      <c r="E325" s="57"/>
      <c r="F325" s="623"/>
    </row>
    <row r="326" spans="1:6" ht="38.25">
      <c r="A326" s="114"/>
      <c r="B326" s="19" t="s">
        <v>19</v>
      </c>
      <c r="C326" s="62"/>
      <c r="D326" s="63"/>
      <c r="E326" s="63"/>
      <c r="F326" s="624"/>
    </row>
    <row r="327" spans="1:6" ht="51">
      <c r="A327" s="114"/>
      <c r="B327" s="13" t="s">
        <v>41</v>
      </c>
      <c r="C327" s="62"/>
      <c r="D327" s="63"/>
      <c r="E327" s="63"/>
      <c r="F327" s="624"/>
    </row>
    <row r="328" spans="1:6" ht="344.25">
      <c r="A328" s="114"/>
      <c r="B328" s="13" t="s">
        <v>42</v>
      </c>
      <c r="C328" s="62"/>
      <c r="D328" s="63"/>
      <c r="E328" s="63"/>
      <c r="F328" s="624"/>
    </row>
    <row r="329" spans="1:6" ht="38.25">
      <c r="A329" s="114"/>
      <c r="B329" s="13" t="s">
        <v>264</v>
      </c>
      <c r="C329" s="62"/>
      <c r="D329" s="63"/>
      <c r="E329" s="63"/>
      <c r="F329" s="624"/>
    </row>
    <row r="330" spans="1:6" ht="51">
      <c r="A330" s="109">
        <v>6.01</v>
      </c>
      <c r="B330" s="65" t="s">
        <v>405</v>
      </c>
      <c r="C330" s="62" t="s">
        <v>15</v>
      </c>
      <c r="D330" s="63">
        <v>75</v>
      </c>
      <c r="E330" s="63"/>
      <c r="F330" s="624">
        <f>E330*D330</f>
        <v>0</v>
      </c>
    </row>
    <row r="331" spans="1:6">
      <c r="B331" s="65"/>
      <c r="C331" s="62"/>
      <c r="D331" s="63"/>
      <c r="E331" s="63"/>
      <c r="F331" s="624"/>
    </row>
    <row r="332" spans="1:6" ht="51">
      <c r="A332" s="109">
        <v>6.02</v>
      </c>
      <c r="B332" s="5" t="s">
        <v>635</v>
      </c>
      <c r="C332" s="92" t="s">
        <v>16</v>
      </c>
      <c r="D332" s="43">
        <f>75+75</f>
        <v>150</v>
      </c>
      <c r="E332" s="63"/>
      <c r="F332" s="624">
        <f>E332*D332</f>
        <v>0</v>
      </c>
    </row>
    <row r="333" spans="1:6">
      <c r="B333" s="65"/>
      <c r="C333" s="62"/>
      <c r="D333" s="63"/>
      <c r="E333" s="63"/>
      <c r="F333" s="624"/>
    </row>
    <row r="334" spans="1:6" ht="25.5">
      <c r="A334" s="109">
        <v>6.03</v>
      </c>
      <c r="B334" s="1" t="s">
        <v>408</v>
      </c>
      <c r="C334" s="8" t="s">
        <v>15</v>
      </c>
      <c r="D334" s="43">
        <v>75</v>
      </c>
      <c r="E334" s="63"/>
      <c r="F334" s="624">
        <f>E334*D334</f>
        <v>0</v>
      </c>
    </row>
    <row r="335" spans="1:6">
      <c r="B335" s="1"/>
      <c r="C335" s="8"/>
      <c r="E335" s="63"/>
      <c r="F335" s="624"/>
    </row>
    <row r="336" spans="1:6" ht="76.5">
      <c r="A336" s="109">
        <v>6.04</v>
      </c>
      <c r="B336" s="2" t="s">
        <v>406</v>
      </c>
      <c r="C336" s="7" t="s">
        <v>15</v>
      </c>
      <c r="D336" s="43">
        <v>75</v>
      </c>
      <c r="E336" s="63"/>
      <c r="F336" s="624">
        <f>E336*D336</f>
        <v>0</v>
      </c>
    </row>
    <row r="337" spans="1:6">
      <c r="B337" s="5"/>
      <c r="C337" s="92"/>
      <c r="E337" s="63"/>
      <c r="F337" s="624"/>
    </row>
    <row r="338" spans="1:6" ht="76.5">
      <c r="A338" s="109">
        <v>6.05</v>
      </c>
      <c r="B338" s="2" t="s">
        <v>407</v>
      </c>
      <c r="C338" s="9" t="s">
        <v>15</v>
      </c>
      <c r="D338" s="63">
        <f>65+237</f>
        <v>302</v>
      </c>
      <c r="E338" s="63"/>
      <c r="F338" s="624">
        <f>E338*D338</f>
        <v>0</v>
      </c>
    </row>
    <row r="339" spans="1:6" s="64" customFormat="1">
      <c r="A339" s="109"/>
      <c r="B339" s="2"/>
      <c r="C339" s="9"/>
      <c r="D339" s="63"/>
      <c r="E339" s="63"/>
      <c r="F339" s="624"/>
    </row>
    <row r="340" spans="1:6" s="64" customFormat="1" ht="108.75" customHeight="1">
      <c r="A340" s="109">
        <v>6.06</v>
      </c>
      <c r="B340" s="132" t="s">
        <v>411</v>
      </c>
      <c r="C340" s="18" t="s">
        <v>15</v>
      </c>
      <c r="D340" s="43">
        <v>382</v>
      </c>
      <c r="E340" s="63"/>
      <c r="F340" s="624">
        <f>E340*D340</f>
        <v>0</v>
      </c>
    </row>
    <row r="341" spans="1:6" s="64" customFormat="1">
      <c r="A341" s="109"/>
      <c r="B341" s="132"/>
      <c r="C341" s="18"/>
      <c r="D341" s="43"/>
      <c r="E341" s="63"/>
      <c r="F341" s="624"/>
    </row>
    <row r="342" spans="1:6" s="64" customFormat="1" ht="89.25">
      <c r="A342" s="109">
        <v>6.07</v>
      </c>
      <c r="B342" s="6" t="s">
        <v>292</v>
      </c>
      <c r="C342" s="18" t="s">
        <v>15</v>
      </c>
      <c r="D342" s="43">
        <v>52</v>
      </c>
      <c r="E342" s="63"/>
      <c r="F342" s="624">
        <f>E342*D342</f>
        <v>0</v>
      </c>
    </row>
    <row r="343" spans="1:6" s="64" customFormat="1" ht="16.5" customHeight="1">
      <c r="A343" s="109"/>
      <c r="B343" s="2"/>
      <c r="C343" s="7"/>
      <c r="D343" s="43"/>
      <c r="E343" s="63"/>
      <c r="F343" s="624"/>
    </row>
    <row r="344" spans="1:6" s="64" customFormat="1" ht="56.25" customHeight="1">
      <c r="A344" s="109">
        <v>6.08</v>
      </c>
      <c r="B344" s="2" t="s">
        <v>409</v>
      </c>
      <c r="C344" s="7" t="s">
        <v>15</v>
      </c>
      <c r="D344" s="43">
        <v>180</v>
      </c>
      <c r="E344" s="63"/>
      <c r="F344" s="624">
        <f>E344*D344</f>
        <v>0</v>
      </c>
    </row>
    <row r="345" spans="1:6" s="64" customFormat="1" ht="15.75" customHeight="1">
      <c r="A345" s="109"/>
      <c r="B345" s="5"/>
      <c r="C345" s="8"/>
      <c r="D345" s="43"/>
      <c r="E345" s="63"/>
      <c r="F345" s="624"/>
    </row>
    <row r="346" spans="1:6" s="64" customFormat="1" ht="51">
      <c r="A346" s="109">
        <v>6.09</v>
      </c>
      <c r="B346" s="5" t="s">
        <v>410</v>
      </c>
      <c r="C346" s="92" t="s">
        <v>14</v>
      </c>
      <c r="D346" s="43">
        <v>149</v>
      </c>
      <c r="E346" s="63"/>
      <c r="F346" s="624">
        <f>E346*D346</f>
        <v>0</v>
      </c>
    </row>
    <row r="347" spans="1:6" s="64" customFormat="1">
      <c r="A347" s="109"/>
      <c r="B347" s="5"/>
      <c r="C347" s="92"/>
      <c r="D347" s="43"/>
      <c r="E347" s="63"/>
      <c r="F347" s="624"/>
    </row>
    <row r="348" spans="1:6" s="64" customFormat="1" ht="67.5" customHeight="1">
      <c r="A348" s="109">
        <v>6.1</v>
      </c>
      <c r="B348" s="5" t="s">
        <v>88</v>
      </c>
      <c r="C348" s="92" t="s">
        <v>14</v>
      </c>
      <c r="D348" s="43">
        <v>5.5</v>
      </c>
      <c r="E348" s="63"/>
      <c r="F348" s="624">
        <f>E348*D348</f>
        <v>0</v>
      </c>
    </row>
    <row r="349" spans="1:6" s="64" customFormat="1" ht="16.5" customHeight="1">
      <c r="A349" s="109"/>
      <c r="B349" s="5"/>
      <c r="C349" s="92"/>
      <c r="D349" s="43"/>
      <c r="E349" s="63"/>
      <c r="F349" s="624"/>
    </row>
    <row r="350" spans="1:6" s="64" customFormat="1" ht="77.25" customHeight="1">
      <c r="A350" s="109">
        <v>6.11</v>
      </c>
      <c r="B350" s="5" t="s">
        <v>417</v>
      </c>
      <c r="C350" s="92" t="s">
        <v>14</v>
      </c>
      <c r="D350" s="43">
        <v>164</v>
      </c>
      <c r="E350" s="63"/>
      <c r="F350" s="624">
        <f>E350*D350</f>
        <v>0</v>
      </c>
    </row>
    <row r="351" spans="1:6" ht="16.5" customHeight="1">
      <c r="B351" s="5"/>
      <c r="C351" s="92"/>
      <c r="E351" s="63"/>
      <c r="F351" s="624"/>
    </row>
    <row r="352" spans="1:6" ht="44.25" customHeight="1">
      <c r="A352" s="109">
        <v>6.12</v>
      </c>
      <c r="B352" s="1" t="s">
        <v>83</v>
      </c>
      <c r="C352" s="7" t="s">
        <v>16</v>
      </c>
      <c r="D352" s="43">
        <v>15</v>
      </c>
      <c r="E352" s="63"/>
      <c r="F352" s="624">
        <f>E352*D352</f>
        <v>0</v>
      </c>
    </row>
    <row r="353" spans="1:6" ht="15" customHeight="1">
      <c r="B353" s="1"/>
      <c r="C353" s="7"/>
      <c r="E353" s="63"/>
      <c r="F353" s="624"/>
    </row>
    <row r="354" spans="1:6" ht="42.75" customHeight="1">
      <c r="A354" s="109">
        <v>6.13</v>
      </c>
      <c r="B354" s="1" t="s">
        <v>84</v>
      </c>
      <c r="C354" s="7" t="s">
        <v>16</v>
      </c>
      <c r="D354" s="43">
        <v>70</v>
      </c>
      <c r="E354" s="63"/>
      <c r="F354" s="624">
        <f>E354*D354</f>
        <v>0</v>
      </c>
    </row>
    <row r="355" spans="1:6" ht="14.25" customHeight="1">
      <c r="B355" s="1"/>
      <c r="C355" s="7"/>
      <c r="E355" s="63"/>
      <c r="F355" s="624"/>
    </row>
    <row r="356" spans="1:6" ht="42.75" customHeight="1">
      <c r="A356" s="109">
        <v>6.14</v>
      </c>
      <c r="B356" s="3" t="s">
        <v>96</v>
      </c>
      <c r="C356" s="7" t="s">
        <v>16</v>
      </c>
      <c r="D356" s="43">
        <v>152</v>
      </c>
      <c r="E356" s="63"/>
      <c r="F356" s="624">
        <f>E356*D356</f>
        <v>0</v>
      </c>
    </row>
    <row r="357" spans="1:6" ht="15" customHeight="1">
      <c r="B357" s="3"/>
      <c r="C357" s="7"/>
      <c r="E357" s="63"/>
      <c r="F357" s="624"/>
    </row>
    <row r="358" spans="1:6" ht="103.5" customHeight="1">
      <c r="A358" s="109">
        <v>6.15</v>
      </c>
      <c r="B358" s="3" t="s">
        <v>414</v>
      </c>
      <c r="C358" s="7" t="s">
        <v>15</v>
      </c>
      <c r="D358" s="43">
        <v>2036</v>
      </c>
      <c r="E358" s="63"/>
      <c r="F358" s="624">
        <f>E358*D358</f>
        <v>0</v>
      </c>
    </row>
    <row r="359" spans="1:6" ht="16.5" customHeight="1">
      <c r="B359" s="3"/>
      <c r="C359" s="7"/>
      <c r="E359" s="63"/>
      <c r="F359" s="624"/>
    </row>
    <row r="360" spans="1:6" ht="107.25" customHeight="1">
      <c r="A360" s="109">
        <v>6.16</v>
      </c>
      <c r="B360" s="3" t="s">
        <v>415</v>
      </c>
      <c r="C360" s="7" t="s">
        <v>15</v>
      </c>
      <c r="D360" s="43">
        <v>680</v>
      </c>
      <c r="E360" s="63"/>
      <c r="F360" s="624">
        <f>E360*D360</f>
        <v>0</v>
      </c>
    </row>
    <row r="361" spans="1:6" ht="18" customHeight="1">
      <c r="B361" s="5"/>
      <c r="C361" s="92"/>
      <c r="E361" s="63"/>
      <c r="F361" s="624"/>
    </row>
    <row r="362" spans="1:6" ht="68.25" customHeight="1">
      <c r="A362" s="109">
        <v>6.17</v>
      </c>
      <c r="B362" s="100" t="s">
        <v>1275</v>
      </c>
      <c r="C362" s="7" t="s">
        <v>15</v>
      </c>
      <c r="D362" s="43">
        <v>185.5</v>
      </c>
      <c r="E362" s="63"/>
      <c r="F362" s="624">
        <f>E362*D362</f>
        <v>0</v>
      </c>
    </row>
    <row r="363" spans="1:6" ht="19.5" customHeight="1">
      <c r="B363" s="100"/>
      <c r="C363" s="7"/>
      <c r="E363" s="63"/>
      <c r="F363" s="624"/>
    </row>
    <row r="364" spans="1:6" ht="78.75" customHeight="1">
      <c r="A364" s="109">
        <v>6.18</v>
      </c>
      <c r="B364" s="3" t="s">
        <v>416</v>
      </c>
      <c r="C364" s="7" t="s">
        <v>15</v>
      </c>
      <c r="D364" s="43">
        <v>580</v>
      </c>
      <c r="E364" s="63"/>
      <c r="F364" s="624">
        <f>E364*D364</f>
        <v>0</v>
      </c>
    </row>
    <row r="365" spans="1:6" ht="18" customHeight="1">
      <c r="B365" s="3"/>
      <c r="C365" s="7"/>
      <c r="E365" s="63"/>
      <c r="F365" s="624"/>
    </row>
    <row r="366" spans="1:6" ht="42.75" customHeight="1">
      <c r="A366" s="109">
        <v>6.19</v>
      </c>
      <c r="B366" s="146" t="s">
        <v>586</v>
      </c>
      <c r="C366" s="163"/>
      <c r="D366" s="163"/>
      <c r="E366" s="138"/>
      <c r="F366" s="624"/>
    </row>
    <row r="367" spans="1:6" ht="14.25" customHeight="1">
      <c r="B367" s="159" t="s">
        <v>583</v>
      </c>
      <c r="C367" s="164" t="s">
        <v>395</v>
      </c>
      <c r="D367" s="138">
        <f>+D110+D105</f>
        <v>92</v>
      </c>
      <c r="E367" s="138"/>
      <c r="F367" s="624">
        <f>E367*D367</f>
        <v>0</v>
      </c>
    </row>
    <row r="368" spans="1:6" ht="14.25" customHeight="1">
      <c r="B368" s="159" t="s">
        <v>584</v>
      </c>
      <c r="C368" s="164" t="s">
        <v>395</v>
      </c>
      <c r="D368" s="138">
        <f>+D111+D106</f>
        <v>373</v>
      </c>
      <c r="E368" s="138"/>
      <c r="F368" s="624">
        <f>E368*D368</f>
        <v>0</v>
      </c>
    </row>
    <row r="369" spans="1:6" ht="14.25" customHeight="1">
      <c r="B369" s="159" t="s">
        <v>585</v>
      </c>
      <c r="C369" s="164" t="s">
        <v>395</v>
      </c>
      <c r="D369" s="138">
        <f>+D112+D107</f>
        <v>325</v>
      </c>
      <c r="E369" s="138"/>
      <c r="F369" s="624">
        <f>E369*D369</f>
        <v>0</v>
      </c>
    </row>
    <row r="370" spans="1:6" ht="14.25" customHeight="1">
      <c r="B370" s="159"/>
      <c r="C370" s="164"/>
      <c r="D370" s="138"/>
      <c r="E370" s="138"/>
      <c r="F370" s="624"/>
    </row>
    <row r="371" spans="1:6" ht="78.75" customHeight="1">
      <c r="A371" s="109">
        <v>6.2</v>
      </c>
      <c r="B371" s="146" t="s">
        <v>609</v>
      </c>
      <c r="C371" s="163"/>
      <c r="D371" s="163"/>
      <c r="E371" s="138"/>
      <c r="F371" s="624"/>
    </row>
    <row r="372" spans="1:6" ht="14.25" customHeight="1">
      <c r="B372" s="213" t="s">
        <v>610</v>
      </c>
      <c r="C372" s="164" t="s">
        <v>3</v>
      </c>
      <c r="D372" s="138">
        <v>4</v>
      </c>
      <c r="E372" s="138"/>
      <c r="F372" s="624">
        <f>E372*D372</f>
        <v>0</v>
      </c>
    </row>
    <row r="373" spans="1:6" ht="18" customHeight="1">
      <c r="B373" s="213" t="s">
        <v>611</v>
      </c>
      <c r="C373" s="164" t="s">
        <v>3</v>
      </c>
      <c r="D373" s="138">
        <v>4</v>
      </c>
      <c r="E373" s="138"/>
      <c r="F373" s="624">
        <f>E373*D373</f>
        <v>0</v>
      </c>
    </row>
    <row r="374" spans="1:6" ht="18" customHeight="1">
      <c r="B374" s="159"/>
      <c r="C374" s="164"/>
      <c r="D374" s="138"/>
      <c r="E374" s="138"/>
      <c r="F374" s="624"/>
    </row>
    <row r="375" spans="1:6" ht="45.75" customHeight="1">
      <c r="A375" s="109">
        <v>6.21</v>
      </c>
      <c r="B375" s="146" t="s">
        <v>412</v>
      </c>
      <c r="C375" s="147" t="s">
        <v>413</v>
      </c>
      <c r="D375" s="138">
        <v>328</v>
      </c>
      <c r="E375" s="138"/>
      <c r="F375" s="624">
        <f>E375*D375</f>
        <v>0</v>
      </c>
    </row>
    <row r="376" spans="1:6" ht="18.75" customHeight="1">
      <c r="B376" s="146"/>
      <c r="C376" s="147"/>
      <c r="D376" s="138"/>
      <c r="E376" s="138"/>
      <c r="F376" s="624"/>
    </row>
    <row r="377" spans="1:6" ht="144" customHeight="1">
      <c r="A377" s="109">
        <v>6.22</v>
      </c>
      <c r="B377" s="31" t="s">
        <v>574</v>
      </c>
      <c r="C377" s="151" t="s">
        <v>491</v>
      </c>
      <c r="D377" s="67">
        <f>180+60</f>
        <v>240</v>
      </c>
      <c r="E377" s="68"/>
      <c r="F377" s="624">
        <f>E377*D377</f>
        <v>0</v>
      </c>
    </row>
    <row r="378" spans="1:6" ht="19.5" customHeight="1">
      <c r="B378" s="31"/>
      <c r="C378" s="151"/>
      <c r="D378" s="67"/>
      <c r="E378" s="68"/>
      <c r="F378" s="624"/>
    </row>
    <row r="379" spans="1:6" ht="57" customHeight="1">
      <c r="A379" s="109">
        <v>6.23</v>
      </c>
      <c r="B379" s="4" t="s">
        <v>21</v>
      </c>
      <c r="C379" s="8" t="s">
        <v>16</v>
      </c>
      <c r="D379" s="43">
        <v>12</v>
      </c>
      <c r="E379" s="63"/>
      <c r="F379" s="624">
        <f>E379*D379</f>
        <v>0</v>
      </c>
    </row>
    <row r="380" spans="1:6" ht="16.5" customHeight="1">
      <c r="B380" s="4"/>
      <c r="C380" s="8"/>
      <c r="E380" s="63"/>
      <c r="F380" s="624"/>
    </row>
    <row r="381" spans="1:6" ht="15.75" customHeight="1">
      <c r="B381" s="6" t="s">
        <v>572</v>
      </c>
      <c r="C381" s="92"/>
      <c r="E381" s="63"/>
      <c r="F381" s="624"/>
    </row>
    <row r="382" spans="1:6" ht="94.5" customHeight="1">
      <c r="A382" s="109">
        <v>6.24</v>
      </c>
      <c r="B382" s="5" t="s">
        <v>573</v>
      </c>
      <c r="C382" s="8" t="s">
        <v>15</v>
      </c>
      <c r="D382" s="43">
        <v>95</v>
      </c>
      <c r="E382" s="63"/>
      <c r="F382" s="624">
        <f>E382*D382</f>
        <v>0</v>
      </c>
    </row>
    <row r="383" spans="1:6" ht="18.75" customHeight="1">
      <c r="B383" s="5"/>
      <c r="C383" s="8"/>
      <c r="E383" s="63"/>
      <c r="F383" s="624"/>
    </row>
    <row r="384" spans="1:6" ht="141.75" customHeight="1">
      <c r="A384" s="109">
        <v>6.25</v>
      </c>
      <c r="B384" s="5" t="s">
        <v>576</v>
      </c>
      <c r="C384" s="8" t="s">
        <v>15</v>
      </c>
      <c r="D384" s="43">
        <v>385</v>
      </c>
      <c r="E384" s="63"/>
      <c r="F384" s="624">
        <f>E384*D384</f>
        <v>0</v>
      </c>
    </row>
    <row r="385" spans="1:6" ht="18.75" customHeight="1">
      <c r="B385" s="44"/>
      <c r="C385" s="9"/>
      <c r="D385" s="63"/>
      <c r="E385" s="63"/>
      <c r="F385" s="624"/>
    </row>
    <row r="386" spans="1:6" ht="67.5" customHeight="1">
      <c r="A386" s="109">
        <v>6.26</v>
      </c>
      <c r="B386" s="3" t="s">
        <v>89</v>
      </c>
      <c r="C386" s="7" t="s">
        <v>15</v>
      </c>
      <c r="D386" s="63">
        <v>152</v>
      </c>
      <c r="E386" s="63"/>
      <c r="F386" s="624">
        <f>E386*D386</f>
        <v>0</v>
      </c>
    </row>
    <row r="387" spans="1:6" ht="19.5" customHeight="1">
      <c r="B387" s="3"/>
      <c r="C387" s="44"/>
      <c r="D387" s="44"/>
      <c r="E387" s="44"/>
      <c r="F387" s="627"/>
    </row>
    <row r="388" spans="1:6" ht="39" customHeight="1">
      <c r="A388" s="109">
        <v>6.27</v>
      </c>
      <c r="B388" s="3" t="s">
        <v>1329</v>
      </c>
      <c r="C388" s="7"/>
      <c r="D388" s="63"/>
      <c r="E388" s="63"/>
      <c r="F388" s="624"/>
    </row>
    <row r="389" spans="1:6" ht="15" customHeight="1">
      <c r="B389" s="613" t="s">
        <v>1333</v>
      </c>
      <c r="C389" s="7" t="s">
        <v>15</v>
      </c>
      <c r="D389" s="63">
        <v>15</v>
      </c>
      <c r="E389" s="63"/>
      <c r="F389" s="624">
        <f>E389*D389</f>
        <v>0</v>
      </c>
    </row>
    <row r="390" spans="1:6" ht="17.25" customHeight="1">
      <c r="B390" s="613" t="s">
        <v>1334</v>
      </c>
      <c r="C390" s="7" t="s">
        <v>15</v>
      </c>
      <c r="D390" s="63">
        <v>35</v>
      </c>
      <c r="E390" s="63"/>
      <c r="F390" s="624">
        <f>E390*D390</f>
        <v>0</v>
      </c>
    </row>
    <row r="391" spans="1:6" ht="16.5" customHeight="1">
      <c r="B391" s="613" t="s">
        <v>1335</v>
      </c>
      <c r="C391" s="7" t="s">
        <v>15</v>
      </c>
      <c r="D391" s="63">
        <v>122</v>
      </c>
      <c r="E391" s="63"/>
      <c r="F391" s="624">
        <f>E391*D391</f>
        <v>0</v>
      </c>
    </row>
    <row r="392" spans="1:6" ht="16.5" customHeight="1">
      <c r="B392" s="613" t="s">
        <v>1336</v>
      </c>
      <c r="C392" s="7" t="s">
        <v>15</v>
      </c>
      <c r="D392" s="63">
        <v>116</v>
      </c>
      <c r="E392" s="63"/>
      <c r="F392" s="624">
        <f>E392*D392</f>
        <v>0</v>
      </c>
    </row>
    <row r="393" spans="1:6" ht="12.75" customHeight="1">
      <c r="B393" s="3"/>
      <c r="C393" s="7"/>
      <c r="D393" s="63"/>
      <c r="E393" s="63"/>
      <c r="F393" s="624"/>
    </row>
    <row r="394" spans="1:6" ht="81.75" customHeight="1">
      <c r="A394" s="109">
        <v>6.27</v>
      </c>
      <c r="B394" s="5" t="s">
        <v>575</v>
      </c>
      <c r="C394" s="92" t="s">
        <v>15</v>
      </c>
      <c r="D394" s="43">
        <v>105</v>
      </c>
      <c r="E394" s="63"/>
      <c r="F394" s="624">
        <f>E394*D394</f>
        <v>0</v>
      </c>
    </row>
    <row r="395" spans="1:6" ht="16.5" customHeight="1">
      <c r="B395" s="4"/>
      <c r="C395" s="8"/>
      <c r="E395" s="63"/>
      <c r="F395" s="624"/>
    </row>
    <row r="396" spans="1:6" ht="104.25" customHeight="1">
      <c r="A396" s="109">
        <v>6.28</v>
      </c>
      <c r="B396" s="3" t="s">
        <v>91</v>
      </c>
      <c r="C396" s="7" t="s">
        <v>15</v>
      </c>
      <c r="D396" s="43">
        <v>782</v>
      </c>
      <c r="E396" s="63"/>
      <c r="F396" s="624">
        <f>E396*D396</f>
        <v>0</v>
      </c>
    </row>
    <row r="397" spans="1:6" ht="18" customHeight="1"/>
    <row r="398" spans="1:6" ht="97.5" customHeight="1">
      <c r="A398" s="109">
        <v>6.29</v>
      </c>
      <c r="B398" s="3" t="s">
        <v>92</v>
      </c>
      <c r="C398" s="7" t="s">
        <v>15</v>
      </c>
      <c r="D398" s="43">
        <v>52</v>
      </c>
      <c r="E398" s="63"/>
      <c r="F398" s="624">
        <f>E398*D398</f>
        <v>0</v>
      </c>
    </row>
    <row r="399" spans="1:6" ht="17.25" customHeight="1">
      <c r="A399" s="44"/>
      <c r="B399" s="44"/>
      <c r="C399" s="44"/>
      <c r="D399" s="44"/>
      <c r="E399" s="44"/>
      <c r="F399" s="627"/>
    </row>
    <row r="400" spans="1:6" ht="66" customHeight="1">
      <c r="A400" s="109">
        <v>6.3</v>
      </c>
      <c r="B400" s="1" t="s">
        <v>636</v>
      </c>
      <c r="C400" s="7" t="s">
        <v>15</v>
      </c>
      <c r="D400" s="43">
        <v>300</v>
      </c>
      <c r="E400" s="63"/>
      <c r="F400" s="624">
        <f>E400*D400</f>
        <v>0</v>
      </c>
    </row>
    <row r="401" spans="1:6" ht="19.5" customHeight="1">
      <c r="B401" s="1"/>
      <c r="C401" s="7"/>
      <c r="E401" s="63"/>
      <c r="F401" s="624"/>
    </row>
    <row r="402" spans="1:6" ht="63.75">
      <c r="A402" s="109">
        <v>6.31</v>
      </c>
      <c r="B402" s="1" t="s">
        <v>637</v>
      </c>
      <c r="C402" s="7" t="s">
        <v>15</v>
      </c>
      <c r="D402" s="43">
        <v>121</v>
      </c>
      <c r="E402" s="63"/>
      <c r="F402" s="624">
        <f>E402*D402</f>
        <v>0</v>
      </c>
    </row>
    <row r="403" spans="1:6">
      <c r="B403" s="1"/>
      <c r="C403" s="7"/>
      <c r="E403" s="63"/>
      <c r="F403" s="624"/>
    </row>
    <row r="404" spans="1:6" ht="63.75">
      <c r="A404" s="109">
        <v>6.32</v>
      </c>
      <c r="B404" s="3" t="s">
        <v>638</v>
      </c>
      <c r="C404" s="7" t="s">
        <v>15</v>
      </c>
      <c r="D404" s="43">
        <v>550</v>
      </c>
      <c r="E404" s="63"/>
      <c r="F404" s="624">
        <f>E404*D404</f>
        <v>0</v>
      </c>
    </row>
    <row r="405" spans="1:6">
      <c r="B405" s="3"/>
      <c r="C405" s="7"/>
      <c r="E405" s="63"/>
      <c r="F405" s="624"/>
    </row>
    <row r="406" spans="1:6" ht="38.25" customHeight="1">
      <c r="A406" s="109">
        <v>6.33</v>
      </c>
      <c r="B406" s="3" t="s">
        <v>639</v>
      </c>
      <c r="C406" s="7" t="s">
        <v>15</v>
      </c>
      <c r="D406" s="43">
        <v>10</v>
      </c>
      <c r="E406" s="63"/>
      <c r="F406" s="624">
        <f>E406*D406</f>
        <v>0</v>
      </c>
    </row>
    <row r="407" spans="1:6">
      <c r="B407" s="3"/>
      <c r="C407" s="7"/>
      <c r="E407" s="63"/>
      <c r="F407" s="624"/>
    </row>
    <row r="408" spans="1:6" ht="51">
      <c r="A408" s="109">
        <v>6.34</v>
      </c>
      <c r="B408" s="3" t="s">
        <v>578</v>
      </c>
      <c r="C408" s="7" t="s">
        <v>15</v>
      </c>
      <c r="D408" s="43">
        <v>165</v>
      </c>
      <c r="E408" s="63"/>
      <c r="F408" s="624">
        <f>E408*D408</f>
        <v>0</v>
      </c>
    </row>
    <row r="409" spans="1:6">
      <c r="B409" s="3"/>
      <c r="C409" s="7"/>
      <c r="E409" s="63"/>
      <c r="F409" s="624"/>
    </row>
    <row r="410" spans="1:6" ht="51">
      <c r="A410" s="109">
        <v>6.35</v>
      </c>
      <c r="B410" s="3" t="s">
        <v>577</v>
      </c>
      <c r="C410" s="7" t="s">
        <v>15</v>
      </c>
      <c r="D410" s="43">
        <v>125</v>
      </c>
      <c r="E410" s="63"/>
      <c r="F410" s="624">
        <f>E410*D410</f>
        <v>0</v>
      </c>
    </row>
    <row r="411" spans="1:6">
      <c r="B411" s="3"/>
      <c r="C411" s="7"/>
      <c r="E411" s="63"/>
      <c r="F411" s="624"/>
    </row>
    <row r="412" spans="1:6" ht="38.25">
      <c r="A412" s="109">
        <v>6.36</v>
      </c>
      <c r="B412" s="3" t="s">
        <v>579</v>
      </c>
      <c r="C412" s="7" t="s">
        <v>15</v>
      </c>
      <c r="D412" s="43">
        <v>10</v>
      </c>
      <c r="E412" s="63"/>
      <c r="F412" s="624">
        <f>E412*D412</f>
        <v>0</v>
      </c>
    </row>
    <row r="413" spans="1:6">
      <c r="B413" s="3"/>
      <c r="C413" s="7"/>
      <c r="E413" s="63"/>
      <c r="F413" s="624"/>
    </row>
    <row r="414" spans="1:6" ht="63.75">
      <c r="A414" s="109">
        <v>6.37</v>
      </c>
      <c r="B414" s="3" t="s">
        <v>138</v>
      </c>
      <c r="C414" s="7" t="s">
        <v>15</v>
      </c>
      <c r="D414" s="43">
        <v>21.5</v>
      </c>
      <c r="E414" s="63"/>
      <c r="F414" s="624">
        <f>E414*D414</f>
        <v>0</v>
      </c>
    </row>
    <row r="415" spans="1:6">
      <c r="B415" s="3"/>
      <c r="C415" s="7"/>
      <c r="E415" s="63"/>
      <c r="F415" s="624"/>
    </row>
    <row r="416" spans="1:6" ht="38.25">
      <c r="A416" s="109">
        <v>6.38</v>
      </c>
      <c r="B416" s="3" t="s">
        <v>580</v>
      </c>
      <c r="C416" s="7" t="s">
        <v>15</v>
      </c>
      <c r="D416" s="43">
        <v>1250</v>
      </c>
      <c r="E416" s="63"/>
      <c r="F416" s="624">
        <f>E416*D416</f>
        <v>0</v>
      </c>
    </row>
    <row r="417" spans="1:6">
      <c r="B417" s="3"/>
      <c r="C417" s="7"/>
      <c r="E417" s="63"/>
      <c r="F417" s="624"/>
    </row>
    <row r="418" spans="1:6" ht="151.5" customHeight="1">
      <c r="A418" s="109">
        <v>6.39</v>
      </c>
      <c r="B418" s="5" t="s">
        <v>291</v>
      </c>
      <c r="C418" s="7" t="s">
        <v>15</v>
      </c>
      <c r="D418" s="63">
        <v>185</v>
      </c>
      <c r="E418" s="63"/>
      <c r="F418" s="624">
        <f>E418*D418</f>
        <v>0</v>
      </c>
    </row>
    <row r="419" spans="1:6">
      <c r="B419" s="3"/>
      <c r="C419" s="7"/>
      <c r="E419" s="63"/>
      <c r="F419" s="624"/>
    </row>
    <row r="420" spans="1:6" ht="216.75">
      <c r="A420" s="109">
        <v>6.4</v>
      </c>
      <c r="B420" s="197" t="s">
        <v>301</v>
      </c>
      <c r="C420" s="68" t="s">
        <v>15</v>
      </c>
      <c r="D420" s="26">
        <v>170</v>
      </c>
      <c r="E420" s="27"/>
      <c r="F420" s="624">
        <f>E420*D420</f>
        <v>0</v>
      </c>
    </row>
    <row r="421" spans="1:6" ht="16.5" customHeight="1">
      <c r="A421" s="113"/>
      <c r="B421" s="197"/>
      <c r="C421" s="68"/>
      <c r="D421" s="26"/>
      <c r="E421" s="27"/>
      <c r="F421" s="624"/>
    </row>
    <row r="422" spans="1:6" ht="188.25" customHeight="1">
      <c r="A422" s="109">
        <v>6.41</v>
      </c>
      <c r="B422" s="133" t="s">
        <v>300</v>
      </c>
      <c r="C422" s="68" t="s">
        <v>15</v>
      </c>
      <c r="D422" s="26">
        <v>80</v>
      </c>
      <c r="E422" s="27"/>
      <c r="F422" s="624">
        <f>E422*D422</f>
        <v>0</v>
      </c>
    </row>
    <row r="423" spans="1:6">
      <c r="B423" s="3"/>
      <c r="C423" s="7"/>
      <c r="E423" s="63"/>
      <c r="F423" s="624"/>
    </row>
    <row r="424" spans="1:6" ht="87.75" customHeight="1">
      <c r="A424" s="109">
        <v>6.42</v>
      </c>
      <c r="B424" s="6" t="s">
        <v>90</v>
      </c>
      <c r="C424" s="18" t="s">
        <v>16</v>
      </c>
      <c r="D424" s="43">
        <v>12</v>
      </c>
      <c r="E424" s="63"/>
      <c r="F424" s="624">
        <f>E424*D424</f>
        <v>0</v>
      </c>
    </row>
    <row r="425" spans="1:6">
      <c r="B425" s="6"/>
      <c r="C425" s="18"/>
      <c r="E425" s="63"/>
      <c r="F425" s="624"/>
    </row>
    <row r="426" spans="1:6" ht="114.75" customHeight="1">
      <c r="A426" s="109">
        <v>6.44</v>
      </c>
      <c r="B426" s="6" t="s">
        <v>640</v>
      </c>
      <c r="C426" s="18" t="s">
        <v>15</v>
      </c>
      <c r="D426" s="43">
        <v>68</v>
      </c>
      <c r="E426" s="63"/>
      <c r="F426" s="624">
        <f>E426*D426</f>
        <v>0</v>
      </c>
    </row>
    <row r="427" spans="1:6" ht="22.5" customHeight="1">
      <c r="B427" s="6"/>
      <c r="C427" s="18"/>
      <c r="E427" s="63"/>
      <c r="F427" s="624"/>
    </row>
    <row r="428" spans="1:6" ht="175.5" customHeight="1">
      <c r="A428" s="109">
        <v>6.45</v>
      </c>
      <c r="B428" s="6" t="s">
        <v>419</v>
      </c>
      <c r="C428" s="18" t="s">
        <v>16</v>
      </c>
      <c r="D428" s="43">
        <v>48</v>
      </c>
      <c r="E428" s="63"/>
      <c r="F428" s="624">
        <f>E428*D428</f>
        <v>0</v>
      </c>
    </row>
    <row r="430" spans="1:6" ht="114.75">
      <c r="A430" s="109">
        <v>6.46</v>
      </c>
      <c r="B430" s="6" t="s">
        <v>418</v>
      </c>
      <c r="C430" s="18" t="s">
        <v>15</v>
      </c>
      <c r="D430" s="43">
        <v>52</v>
      </c>
      <c r="E430" s="63"/>
      <c r="F430" s="624">
        <f>E430*D430</f>
        <v>0</v>
      </c>
    </row>
    <row r="431" spans="1:6" ht="19.5" customHeight="1">
      <c r="B431" s="6"/>
      <c r="C431" s="18"/>
      <c r="E431" s="63"/>
      <c r="F431" s="624"/>
    </row>
    <row r="432" spans="1:6" ht="162.75" customHeight="1">
      <c r="A432" s="109">
        <v>6.47</v>
      </c>
      <c r="B432" s="6" t="s">
        <v>228</v>
      </c>
      <c r="C432" s="18" t="s">
        <v>15</v>
      </c>
      <c r="D432" s="43">
        <v>113.5</v>
      </c>
      <c r="E432" s="63"/>
      <c r="F432" s="624">
        <f>E432*D432</f>
        <v>0</v>
      </c>
    </row>
    <row r="433" spans="1:6">
      <c r="B433" s="6"/>
      <c r="C433" s="18"/>
      <c r="E433" s="63"/>
      <c r="F433" s="624"/>
    </row>
    <row r="434" spans="1:6" ht="152.25" customHeight="1">
      <c r="A434" s="109">
        <v>6.48</v>
      </c>
      <c r="B434" s="6" t="s">
        <v>293</v>
      </c>
      <c r="C434" s="18" t="s">
        <v>15</v>
      </c>
      <c r="D434" s="43">
        <v>11.5</v>
      </c>
      <c r="E434" s="63"/>
      <c r="F434" s="624">
        <f>E434*D434</f>
        <v>0</v>
      </c>
    </row>
    <row r="435" spans="1:6" ht="20.25" customHeight="1">
      <c r="B435" s="6"/>
      <c r="C435" s="18"/>
      <c r="E435" s="63"/>
      <c r="F435" s="624"/>
    </row>
    <row r="436" spans="1:6" ht="41.25" customHeight="1">
      <c r="A436" s="109">
        <v>6.49</v>
      </c>
      <c r="B436" s="6" t="s">
        <v>294</v>
      </c>
      <c r="C436" s="18" t="s">
        <v>16</v>
      </c>
      <c r="D436" s="43">
        <v>29</v>
      </c>
      <c r="E436" s="63"/>
      <c r="F436" s="624">
        <f>E436*D436</f>
        <v>0</v>
      </c>
    </row>
    <row r="437" spans="1:6" ht="15.75" customHeight="1">
      <c r="B437" s="17"/>
      <c r="C437" s="18"/>
      <c r="E437" s="63"/>
      <c r="F437" s="624"/>
    </row>
    <row r="438" spans="1:6" ht="44.25" customHeight="1">
      <c r="A438" s="109">
        <v>6.5</v>
      </c>
      <c r="B438" s="17" t="s">
        <v>369</v>
      </c>
      <c r="C438" s="18"/>
      <c r="E438" s="63"/>
      <c r="F438" s="624"/>
    </row>
    <row r="439" spans="1:6" ht="17.25" customHeight="1">
      <c r="A439" s="109">
        <v>6.51</v>
      </c>
      <c r="B439" s="198" t="s">
        <v>367</v>
      </c>
      <c r="C439" s="18" t="s">
        <v>98</v>
      </c>
      <c r="D439" s="43">
        <v>80</v>
      </c>
      <c r="E439" s="63"/>
      <c r="F439" s="624">
        <f>E439*D439</f>
        <v>0</v>
      </c>
    </row>
    <row r="440" spans="1:6" ht="14.25" customHeight="1">
      <c r="A440" s="109">
        <v>6.52</v>
      </c>
      <c r="B440" s="198" t="s">
        <v>368</v>
      </c>
      <c r="C440" s="18" t="s">
        <v>98</v>
      </c>
      <c r="D440" s="43">
        <v>80</v>
      </c>
      <c r="E440" s="63"/>
      <c r="F440" s="624">
        <f>E440*D440</f>
        <v>0</v>
      </c>
    </row>
    <row r="441" spans="1:6" ht="15" customHeight="1">
      <c r="B441" s="17"/>
      <c r="C441" s="18"/>
      <c r="E441" s="63"/>
      <c r="F441" s="624"/>
    </row>
    <row r="442" spans="1:6" ht="39.75" customHeight="1">
      <c r="A442" s="109">
        <v>6.53</v>
      </c>
      <c r="B442" s="35" t="s">
        <v>366</v>
      </c>
      <c r="C442" s="62" t="s">
        <v>15</v>
      </c>
      <c r="D442" s="63">
        <f>1025+227</f>
        <v>1252</v>
      </c>
      <c r="E442" s="63"/>
      <c r="F442" s="624">
        <f>E442*D442</f>
        <v>0</v>
      </c>
    </row>
    <row r="443" spans="1:6" ht="18" customHeight="1">
      <c r="B443" s="35"/>
      <c r="C443" s="62"/>
      <c r="D443" s="63"/>
      <c r="E443" s="63"/>
      <c r="F443" s="624"/>
    </row>
    <row r="444" spans="1:6" ht="117" customHeight="1">
      <c r="A444" s="109">
        <v>6.54</v>
      </c>
      <c r="B444" s="201" t="s">
        <v>3006</v>
      </c>
      <c r="C444" s="62" t="s">
        <v>66</v>
      </c>
      <c r="D444" s="63">
        <v>1</v>
      </c>
      <c r="E444" s="63"/>
      <c r="F444" s="624">
        <f>E444*D444</f>
        <v>0</v>
      </c>
    </row>
    <row r="445" spans="1:6" ht="17.25" customHeight="1">
      <c r="B445" s="35"/>
      <c r="C445" s="62"/>
      <c r="D445" s="63"/>
      <c r="E445" s="63"/>
      <c r="F445" s="624"/>
    </row>
    <row r="446" spans="1:6" ht="91.5" customHeight="1">
      <c r="A446" s="109">
        <v>6.55</v>
      </c>
      <c r="B446" s="31" t="s">
        <v>581</v>
      </c>
      <c r="C446" s="199" t="s">
        <v>582</v>
      </c>
      <c r="D446" s="162">
        <v>0.05</v>
      </c>
      <c r="E446" s="63">
        <f>+SUM(F330:F442)</f>
        <v>0</v>
      </c>
      <c r="F446" s="624">
        <f>+E446*D446</f>
        <v>0</v>
      </c>
    </row>
    <row r="447" spans="1:6" ht="18.75" customHeight="1">
      <c r="A447" s="112"/>
      <c r="B447" s="55" t="s">
        <v>227</v>
      </c>
      <c r="C447" s="56"/>
      <c r="D447" s="57"/>
      <c r="E447" s="57"/>
      <c r="F447" s="625">
        <f>SUM(F330:F446)</f>
        <v>0</v>
      </c>
    </row>
    <row r="448" spans="1:6" ht="19.5" customHeight="1">
      <c r="A448" s="113"/>
      <c r="B448" s="61"/>
      <c r="C448" s="62"/>
      <c r="D448" s="63"/>
      <c r="E448" s="63"/>
      <c r="F448" s="624"/>
    </row>
    <row r="449" spans="1:6">
      <c r="A449" s="116">
        <v>7</v>
      </c>
      <c r="B449" s="71" t="s">
        <v>85</v>
      </c>
      <c r="C449" s="37"/>
      <c r="D449" s="38"/>
      <c r="E449" s="39"/>
      <c r="F449" s="623"/>
    </row>
    <row r="450" spans="1:6" ht="96" customHeight="1">
      <c r="A450" s="113"/>
      <c r="B450" s="13" t="s">
        <v>49</v>
      </c>
      <c r="C450" s="10"/>
      <c r="D450" s="24"/>
      <c r="E450" s="25"/>
      <c r="F450" s="624"/>
    </row>
    <row r="451" spans="1:6" ht="115.5" customHeight="1">
      <c r="A451" s="113"/>
      <c r="B451" s="13" t="s">
        <v>87</v>
      </c>
      <c r="C451" s="10"/>
      <c r="D451" s="26"/>
      <c r="E451" s="25"/>
      <c r="F451" s="624"/>
    </row>
    <row r="452" spans="1:6" ht="13.5" customHeight="1">
      <c r="A452" s="113"/>
      <c r="B452" s="13"/>
      <c r="C452" s="10"/>
      <c r="D452" s="26"/>
      <c r="E452" s="25"/>
      <c r="F452" s="624"/>
    </row>
    <row r="453" spans="1:6" ht="51">
      <c r="A453" s="113">
        <v>7.01</v>
      </c>
      <c r="B453" s="66" t="s">
        <v>536</v>
      </c>
      <c r="C453" s="68" t="s">
        <v>16</v>
      </c>
      <c r="D453" s="26">
        <v>48</v>
      </c>
      <c r="E453" s="27"/>
      <c r="F453" s="624">
        <f>E453*D453</f>
        <v>0</v>
      </c>
    </row>
    <row r="454" spans="1:6" ht="21" customHeight="1">
      <c r="A454" s="113"/>
      <c r="B454" s="66"/>
      <c r="C454" s="68"/>
      <c r="D454" s="26"/>
      <c r="E454" s="27"/>
      <c r="F454" s="624"/>
    </row>
    <row r="455" spans="1:6" ht="186" customHeight="1">
      <c r="A455" s="113">
        <v>7.02</v>
      </c>
      <c r="B455" s="197" t="s">
        <v>1337</v>
      </c>
      <c r="C455" s="68" t="s">
        <v>15</v>
      </c>
      <c r="D455" s="26">
        <v>475</v>
      </c>
      <c r="E455" s="27"/>
      <c r="F455" s="624">
        <f>E455*D455</f>
        <v>0</v>
      </c>
    </row>
    <row r="456" spans="1:6">
      <c r="A456" s="113"/>
      <c r="B456" s="66"/>
      <c r="C456" s="68"/>
      <c r="D456" s="26"/>
      <c r="E456" s="27"/>
      <c r="F456" s="624"/>
    </row>
    <row r="457" spans="1:6" ht="51">
      <c r="A457" s="113">
        <v>7.03</v>
      </c>
      <c r="B457" s="28" t="s">
        <v>618</v>
      </c>
      <c r="C457" s="68" t="s">
        <v>15</v>
      </c>
      <c r="D457" s="26">
        <v>515</v>
      </c>
      <c r="E457" s="27"/>
      <c r="F457" s="624">
        <f>E457*D457</f>
        <v>0</v>
      </c>
    </row>
    <row r="458" spans="1:6">
      <c r="A458" s="113"/>
      <c r="B458" s="28"/>
      <c r="C458" s="68"/>
      <c r="D458" s="26"/>
      <c r="E458" s="27"/>
      <c r="F458" s="624"/>
    </row>
    <row r="459" spans="1:6" ht="51">
      <c r="A459" s="113">
        <v>7.04</v>
      </c>
      <c r="B459" s="28" t="s">
        <v>537</v>
      </c>
      <c r="C459" s="68" t="s">
        <v>15</v>
      </c>
      <c r="D459" s="26">
        <v>515</v>
      </c>
      <c r="E459" s="27"/>
      <c r="F459" s="624">
        <f>E459*D459</f>
        <v>0</v>
      </c>
    </row>
    <row r="460" spans="1:6">
      <c r="A460" s="113"/>
      <c r="B460" s="28"/>
      <c r="C460" s="68"/>
      <c r="D460" s="26"/>
      <c r="E460" s="27"/>
      <c r="F460" s="624"/>
    </row>
    <row r="461" spans="1:6" ht="63.75">
      <c r="A461" s="113">
        <v>7.05</v>
      </c>
      <c r="B461" s="35" t="s">
        <v>295</v>
      </c>
      <c r="C461" s="68" t="s">
        <v>15</v>
      </c>
      <c r="D461" s="26">
        <v>535</v>
      </c>
      <c r="E461" s="27"/>
      <c r="F461" s="624">
        <f>E461*D461</f>
        <v>0</v>
      </c>
    </row>
    <row r="462" spans="1:6" s="64" customFormat="1">
      <c r="A462" s="113"/>
      <c r="B462" s="35"/>
      <c r="C462" s="68"/>
      <c r="D462" s="26"/>
      <c r="E462" s="27"/>
      <c r="F462" s="624"/>
    </row>
    <row r="463" spans="1:6" s="64" customFormat="1" ht="87.75" customHeight="1">
      <c r="A463" s="113">
        <v>7.06</v>
      </c>
      <c r="B463" s="34" t="s">
        <v>538</v>
      </c>
      <c r="C463" s="68" t="s">
        <v>15</v>
      </c>
      <c r="D463" s="26">
        <v>515</v>
      </c>
      <c r="E463" s="27"/>
      <c r="F463" s="624">
        <f>E463*D463</f>
        <v>0</v>
      </c>
    </row>
    <row r="464" spans="1:6" s="64" customFormat="1" ht="21" customHeight="1">
      <c r="A464" s="113"/>
      <c r="B464" s="34"/>
      <c r="C464" s="68"/>
      <c r="D464" s="26"/>
      <c r="E464" s="27"/>
      <c r="F464" s="624"/>
    </row>
    <row r="465" spans="1:6" s="64" customFormat="1" ht="81" customHeight="1">
      <c r="A465" s="113">
        <v>7.07</v>
      </c>
      <c r="B465" s="34" t="s">
        <v>539</v>
      </c>
      <c r="C465" s="68" t="s">
        <v>15</v>
      </c>
      <c r="D465" s="26">
        <f>360+60</f>
        <v>420</v>
      </c>
      <c r="E465" s="27"/>
      <c r="F465" s="624">
        <f>E465*D465</f>
        <v>0</v>
      </c>
    </row>
    <row r="466" spans="1:6" s="64" customFormat="1" ht="18.75" customHeight="1">
      <c r="A466" s="113"/>
      <c r="B466" s="34"/>
      <c r="C466" s="68"/>
      <c r="D466" s="26"/>
      <c r="E466" s="27"/>
      <c r="F466" s="624"/>
    </row>
    <row r="467" spans="1:6" s="64" customFormat="1" ht="94.5" customHeight="1">
      <c r="A467" s="113">
        <v>7.08</v>
      </c>
      <c r="B467" s="34" t="s">
        <v>540</v>
      </c>
      <c r="C467" s="68" t="s">
        <v>15</v>
      </c>
      <c r="D467" s="26">
        <f>68</f>
        <v>68</v>
      </c>
      <c r="E467" s="27"/>
      <c r="F467" s="624">
        <f>E467*D467</f>
        <v>0</v>
      </c>
    </row>
    <row r="468" spans="1:6" s="64" customFormat="1" ht="15.75" customHeight="1">
      <c r="A468" s="113"/>
      <c r="B468" s="34"/>
      <c r="C468" s="68"/>
      <c r="D468" s="26"/>
      <c r="E468" s="27"/>
      <c r="F468" s="624"/>
    </row>
    <row r="469" spans="1:6" s="64" customFormat="1" ht="90" customHeight="1">
      <c r="A469" s="113">
        <v>7.09</v>
      </c>
      <c r="B469" s="34" t="s">
        <v>541</v>
      </c>
      <c r="C469" s="68" t="s">
        <v>16</v>
      </c>
      <c r="D469" s="26">
        <v>21.5</v>
      </c>
      <c r="E469" s="27"/>
      <c r="F469" s="624">
        <f>E469*D469</f>
        <v>0</v>
      </c>
    </row>
    <row r="470" spans="1:6" s="64" customFormat="1" ht="20.25" customHeight="1">
      <c r="A470" s="113"/>
      <c r="B470" s="34"/>
      <c r="C470" s="68"/>
      <c r="D470" s="26"/>
      <c r="E470" s="27"/>
      <c r="F470" s="624"/>
    </row>
    <row r="471" spans="1:6" s="64" customFormat="1" ht="89.25">
      <c r="A471" s="113">
        <v>7.1</v>
      </c>
      <c r="B471" s="28" t="s">
        <v>1332</v>
      </c>
      <c r="C471" s="68" t="s">
        <v>15</v>
      </c>
      <c r="D471" s="26">
        <f>170+60</f>
        <v>230</v>
      </c>
      <c r="E471" s="27"/>
      <c r="F471" s="624">
        <f>E471*D471</f>
        <v>0</v>
      </c>
    </row>
    <row r="472" spans="1:6" s="64" customFormat="1">
      <c r="A472" s="113"/>
      <c r="B472" s="28"/>
      <c r="C472" s="68"/>
      <c r="D472" s="26"/>
      <c r="E472" s="27"/>
      <c r="F472" s="624"/>
    </row>
    <row r="473" spans="1:6" s="64" customFormat="1" ht="96.75" customHeight="1">
      <c r="A473" s="113">
        <v>7.11</v>
      </c>
      <c r="B473" s="31" t="s">
        <v>3010</v>
      </c>
      <c r="C473" s="147" t="s">
        <v>331</v>
      </c>
      <c r="D473" s="138">
        <v>60</v>
      </c>
      <c r="E473" s="52"/>
      <c r="F473" s="138">
        <f>+E473*D473</f>
        <v>0</v>
      </c>
    </row>
    <row r="474" spans="1:6" s="64" customFormat="1">
      <c r="A474" s="113"/>
      <c r="B474" s="28"/>
      <c r="C474" s="68"/>
      <c r="D474" s="26"/>
      <c r="E474" s="27"/>
      <c r="F474" s="624"/>
    </row>
    <row r="475" spans="1:6" s="64" customFormat="1" ht="76.5">
      <c r="A475" s="113">
        <v>7.12</v>
      </c>
      <c r="B475" s="35" t="s">
        <v>302</v>
      </c>
      <c r="C475" s="68" t="s">
        <v>15</v>
      </c>
      <c r="D475" s="26">
        <f>170+60</f>
        <v>230</v>
      </c>
      <c r="E475" s="27"/>
      <c r="F475" s="624">
        <f>E475*D475</f>
        <v>0</v>
      </c>
    </row>
    <row r="476" spans="1:6" s="64" customFormat="1" ht="18" customHeight="1">
      <c r="A476" s="113"/>
      <c r="B476" s="35"/>
      <c r="C476" s="68"/>
      <c r="D476" s="26"/>
      <c r="E476" s="27"/>
      <c r="F476" s="624"/>
    </row>
    <row r="477" spans="1:6" s="64" customFormat="1" ht="56.25" customHeight="1">
      <c r="A477" s="113">
        <v>7.13</v>
      </c>
      <c r="B477" s="34" t="s">
        <v>296</v>
      </c>
      <c r="C477" s="68" t="s">
        <v>16</v>
      </c>
      <c r="D477" s="26">
        <v>24</v>
      </c>
      <c r="E477" s="27"/>
      <c r="F477" s="624">
        <f>E477*D477</f>
        <v>0</v>
      </c>
    </row>
    <row r="478" spans="1:6" s="64" customFormat="1" ht="15.75" customHeight="1">
      <c r="A478" s="113"/>
      <c r="B478" s="34"/>
      <c r="C478" s="68"/>
      <c r="D478" s="26"/>
      <c r="E478" s="27"/>
      <c r="F478" s="624"/>
    </row>
    <row r="479" spans="1:6" s="64" customFormat="1" ht="90.75" customHeight="1">
      <c r="A479" s="113">
        <v>7.14</v>
      </c>
      <c r="B479" s="34" t="s">
        <v>542</v>
      </c>
      <c r="C479" s="68" t="s">
        <v>16</v>
      </c>
      <c r="D479" s="26">
        <v>18</v>
      </c>
      <c r="E479" s="27"/>
      <c r="F479" s="624">
        <f>E479*D479</f>
        <v>0</v>
      </c>
    </row>
    <row r="480" spans="1:6" s="64" customFormat="1" ht="15" customHeight="1">
      <c r="A480" s="113"/>
      <c r="B480" s="34"/>
      <c r="C480" s="68"/>
      <c r="D480" s="26"/>
      <c r="E480" s="27"/>
      <c r="F480" s="624"/>
    </row>
    <row r="481" spans="1:6" s="64" customFormat="1" ht="79.5" customHeight="1">
      <c r="A481" s="113">
        <v>7.15</v>
      </c>
      <c r="B481" s="34" t="s">
        <v>543</v>
      </c>
      <c r="C481" s="68" t="s">
        <v>16</v>
      </c>
      <c r="D481" s="26">
        <v>10</v>
      </c>
      <c r="E481" s="27"/>
      <c r="F481" s="624">
        <f>E481*D481</f>
        <v>0</v>
      </c>
    </row>
    <row r="482" spans="1:6" s="64" customFormat="1" ht="12" customHeight="1">
      <c r="A482" s="113"/>
      <c r="B482" s="34"/>
      <c r="C482" s="68"/>
      <c r="D482" s="26"/>
      <c r="E482" s="27"/>
      <c r="F482" s="624"/>
    </row>
    <row r="483" spans="1:6" s="64" customFormat="1" ht="129" customHeight="1">
      <c r="A483" s="113">
        <v>7.16</v>
      </c>
      <c r="B483" s="35" t="s">
        <v>546</v>
      </c>
      <c r="C483" s="67" t="s">
        <v>15</v>
      </c>
      <c r="D483" s="26">
        <v>384</v>
      </c>
      <c r="E483" s="29"/>
      <c r="F483" s="624">
        <f>E483*D483</f>
        <v>0</v>
      </c>
    </row>
    <row r="484" spans="1:6" s="64" customFormat="1" ht="15" customHeight="1">
      <c r="A484" s="113"/>
      <c r="B484" s="35"/>
      <c r="C484" s="67"/>
      <c r="D484" s="26"/>
      <c r="E484" s="29"/>
      <c r="F484" s="624"/>
    </row>
    <row r="485" spans="1:6" s="64" customFormat="1" ht="66.75" customHeight="1">
      <c r="A485" s="113">
        <v>7.17</v>
      </c>
      <c r="B485" s="146" t="s">
        <v>545</v>
      </c>
      <c r="C485" s="68" t="s">
        <v>16</v>
      </c>
      <c r="D485" s="138">
        <f>126+50</f>
        <v>176</v>
      </c>
      <c r="E485" s="141"/>
      <c r="F485" s="624">
        <f>E485*D485</f>
        <v>0</v>
      </c>
    </row>
    <row r="486" spans="1:6" s="64" customFormat="1" ht="18.75" customHeight="1">
      <c r="A486" s="113"/>
      <c r="B486" s="146"/>
      <c r="C486" s="68"/>
      <c r="D486" s="138"/>
      <c r="E486" s="141"/>
      <c r="F486" s="624"/>
    </row>
    <row r="487" spans="1:6" s="64" customFormat="1" ht="103.5" customHeight="1">
      <c r="A487" s="113">
        <v>7.18</v>
      </c>
      <c r="B487" s="28" t="s">
        <v>547</v>
      </c>
      <c r="C487" s="67" t="s">
        <v>15</v>
      </c>
      <c r="D487" s="26">
        <f>148+60</f>
        <v>208</v>
      </c>
      <c r="E487" s="27"/>
      <c r="F487" s="624">
        <f>E487*D487</f>
        <v>0</v>
      </c>
    </row>
    <row r="488" spans="1:6" s="64" customFormat="1" ht="13.5" customHeight="1">
      <c r="A488" s="113"/>
      <c r="B488" s="35"/>
      <c r="C488" s="67"/>
      <c r="D488" s="26"/>
      <c r="E488" s="29"/>
      <c r="F488" s="624"/>
    </row>
    <row r="489" spans="1:6" s="64" customFormat="1" ht="120" customHeight="1">
      <c r="A489" s="113">
        <v>7.19</v>
      </c>
      <c r="B489" s="146" t="s">
        <v>548</v>
      </c>
      <c r="C489" s="151" t="s">
        <v>491</v>
      </c>
      <c r="D489" s="138">
        <f>32+50</f>
        <v>82</v>
      </c>
      <c r="E489" s="141"/>
      <c r="F489" s="624">
        <f>E489*D489</f>
        <v>0</v>
      </c>
    </row>
    <row r="490" spans="1:6" s="64" customFormat="1" ht="21.75" customHeight="1">
      <c r="F490" s="158"/>
    </row>
    <row r="491" spans="1:6" s="64" customFormat="1" ht="62.25" customHeight="1">
      <c r="A491" s="113">
        <v>7.2</v>
      </c>
      <c r="B491" s="31" t="s">
        <v>569</v>
      </c>
      <c r="C491" s="67"/>
      <c r="D491" s="26"/>
      <c r="E491" s="29"/>
      <c r="F491" s="624"/>
    </row>
    <row r="492" spans="1:6" s="64" customFormat="1" ht="13.5" customHeight="1">
      <c r="A492" s="113"/>
      <c r="B492" s="161" t="s">
        <v>549</v>
      </c>
      <c r="C492" s="67" t="s">
        <v>16</v>
      </c>
      <c r="D492" s="26">
        <v>35</v>
      </c>
      <c r="E492" s="27"/>
      <c r="F492" s="624">
        <f t="shared" ref="F492:F502" si="3">E492*D492</f>
        <v>0</v>
      </c>
    </row>
    <row r="493" spans="1:6" s="64" customFormat="1" ht="13.5" customHeight="1">
      <c r="A493" s="113"/>
      <c r="B493" s="161" t="s">
        <v>551</v>
      </c>
      <c r="C493" s="67" t="s">
        <v>16</v>
      </c>
      <c r="D493" s="26">
        <v>78</v>
      </c>
      <c r="E493" s="27"/>
      <c r="F493" s="624">
        <f t="shared" si="3"/>
        <v>0</v>
      </c>
    </row>
    <row r="494" spans="1:6" s="64" customFormat="1" ht="13.5" customHeight="1">
      <c r="A494" s="113"/>
      <c r="B494" s="161" t="s">
        <v>552</v>
      </c>
      <c r="C494" s="67" t="s">
        <v>16</v>
      </c>
      <c r="D494" s="26">
        <v>45</v>
      </c>
      <c r="E494" s="27"/>
      <c r="F494" s="624">
        <f t="shared" si="3"/>
        <v>0</v>
      </c>
    </row>
    <row r="495" spans="1:6" s="64" customFormat="1" ht="13.5" customHeight="1">
      <c r="A495" s="113"/>
      <c r="B495" s="161" t="s">
        <v>553</v>
      </c>
      <c r="C495" s="67" t="s">
        <v>16</v>
      </c>
      <c r="D495" s="26">
        <v>35</v>
      </c>
      <c r="E495" s="27"/>
      <c r="F495" s="624">
        <f t="shared" si="3"/>
        <v>0</v>
      </c>
    </row>
    <row r="496" spans="1:6" s="64" customFormat="1" ht="13.5" customHeight="1">
      <c r="A496" s="113"/>
      <c r="B496" s="161" t="s">
        <v>554</v>
      </c>
      <c r="C496" s="67" t="s">
        <v>16</v>
      </c>
      <c r="D496" s="26">
        <v>45</v>
      </c>
      <c r="E496" s="27"/>
      <c r="F496" s="624">
        <f t="shared" si="3"/>
        <v>0</v>
      </c>
    </row>
    <row r="497" spans="1:6" s="64" customFormat="1" ht="13.5" customHeight="1">
      <c r="A497" s="113"/>
      <c r="B497" s="161" t="s">
        <v>570</v>
      </c>
      <c r="C497" s="67" t="s">
        <v>16</v>
      </c>
      <c r="D497" s="26">
        <v>68</v>
      </c>
      <c r="E497" s="27"/>
      <c r="F497" s="624">
        <f t="shared" si="3"/>
        <v>0</v>
      </c>
    </row>
    <row r="498" spans="1:6" s="64" customFormat="1" ht="13.5" customHeight="1">
      <c r="A498" s="113"/>
      <c r="B498" s="161" t="s">
        <v>555</v>
      </c>
      <c r="C498" s="67" t="s">
        <v>16</v>
      </c>
      <c r="D498" s="26">
        <v>35</v>
      </c>
      <c r="E498" s="27"/>
      <c r="F498" s="624">
        <f t="shared" si="3"/>
        <v>0</v>
      </c>
    </row>
    <row r="499" spans="1:6" s="64" customFormat="1" ht="13.5" customHeight="1">
      <c r="A499" s="113"/>
      <c r="B499" s="161" t="s">
        <v>556</v>
      </c>
      <c r="C499" s="67" t="s">
        <v>16</v>
      </c>
      <c r="D499" s="26">
        <v>15</v>
      </c>
      <c r="E499" s="27"/>
      <c r="F499" s="624">
        <f t="shared" si="3"/>
        <v>0</v>
      </c>
    </row>
    <row r="500" spans="1:6" s="64" customFormat="1" ht="13.5" customHeight="1">
      <c r="B500" s="161" t="s">
        <v>557</v>
      </c>
      <c r="C500" s="67" t="s">
        <v>16</v>
      </c>
      <c r="D500" s="26">
        <v>12</v>
      </c>
      <c r="E500" s="27"/>
      <c r="F500" s="624">
        <f t="shared" si="3"/>
        <v>0</v>
      </c>
    </row>
    <row r="501" spans="1:6" s="64" customFormat="1" ht="13.5" customHeight="1">
      <c r="A501" s="113"/>
      <c r="B501" s="161" t="s">
        <v>558</v>
      </c>
      <c r="C501" s="67" t="s">
        <v>16</v>
      </c>
      <c r="D501" s="26">
        <v>10</v>
      </c>
      <c r="E501" s="27"/>
      <c r="F501" s="624">
        <f t="shared" si="3"/>
        <v>0</v>
      </c>
    </row>
    <row r="502" spans="1:6" s="64" customFormat="1" ht="13.5" customHeight="1">
      <c r="A502" s="113"/>
      <c r="B502" s="161" t="s">
        <v>559</v>
      </c>
      <c r="C502" s="67" t="s">
        <v>16</v>
      </c>
      <c r="D502" s="26">
        <v>68</v>
      </c>
      <c r="E502" s="27"/>
      <c r="F502" s="624">
        <f t="shared" si="3"/>
        <v>0</v>
      </c>
    </row>
    <row r="503" spans="1:6" s="64" customFormat="1" ht="17.25" customHeight="1">
      <c r="A503" s="113"/>
      <c r="B503" s="161"/>
      <c r="C503" s="67"/>
      <c r="D503" s="26"/>
      <c r="E503" s="27"/>
      <c r="F503" s="624"/>
    </row>
    <row r="504" spans="1:6" s="64" customFormat="1" ht="41.25" customHeight="1">
      <c r="A504" s="113">
        <v>7.21</v>
      </c>
      <c r="B504" s="32" t="s">
        <v>303</v>
      </c>
      <c r="C504" s="67" t="s">
        <v>16</v>
      </c>
      <c r="D504" s="26">
        <v>35</v>
      </c>
      <c r="E504" s="27"/>
      <c r="F504" s="624">
        <f>E504*D504</f>
        <v>0</v>
      </c>
    </row>
    <row r="505" spans="1:6" s="64" customFormat="1" ht="16.5" customHeight="1">
      <c r="A505" s="113"/>
      <c r="B505" s="161"/>
      <c r="C505" s="67"/>
      <c r="D505" s="26"/>
      <c r="E505" s="27"/>
      <c r="F505" s="624"/>
    </row>
    <row r="506" spans="1:6" s="64" customFormat="1" ht="43.5" customHeight="1">
      <c r="A506" s="113">
        <v>7.22</v>
      </c>
      <c r="B506" s="30" t="s">
        <v>644</v>
      </c>
      <c r="F506" s="158"/>
    </row>
    <row r="507" spans="1:6" s="64" customFormat="1" ht="18.75" customHeight="1">
      <c r="A507" s="113"/>
      <c r="B507" s="239" t="s">
        <v>641</v>
      </c>
      <c r="C507" s="68" t="s">
        <v>3</v>
      </c>
      <c r="D507" s="26">
        <v>5</v>
      </c>
      <c r="E507" s="27"/>
      <c r="F507" s="624">
        <f>E507*D507</f>
        <v>0</v>
      </c>
    </row>
    <row r="508" spans="1:6" s="64" customFormat="1" ht="18.75" customHeight="1">
      <c r="A508" s="113"/>
      <c r="B508" s="239" t="s">
        <v>642</v>
      </c>
      <c r="C508" s="68" t="s">
        <v>3</v>
      </c>
      <c r="D508" s="26">
        <v>2</v>
      </c>
      <c r="E508" s="27"/>
      <c r="F508" s="624">
        <f>E508*D508</f>
        <v>0</v>
      </c>
    </row>
    <row r="509" spans="1:6" s="64" customFormat="1" ht="18.75" customHeight="1">
      <c r="A509" s="113"/>
      <c r="B509" s="239" t="s">
        <v>643</v>
      </c>
      <c r="C509" s="68" t="s">
        <v>3</v>
      </c>
      <c r="D509" s="26">
        <v>2</v>
      </c>
      <c r="E509" s="27"/>
      <c r="F509" s="624">
        <f>E509*D509</f>
        <v>0</v>
      </c>
    </row>
    <row r="510" spans="1:6" s="64" customFormat="1" ht="15.75" customHeight="1">
      <c r="A510" s="113"/>
      <c r="B510" s="30"/>
      <c r="C510" s="68"/>
      <c r="D510" s="26"/>
      <c r="E510" s="27"/>
      <c r="F510" s="624"/>
    </row>
    <row r="511" spans="1:6" s="64" customFormat="1" ht="56.25" customHeight="1">
      <c r="A511" s="113">
        <v>7.23</v>
      </c>
      <c r="B511" s="30" t="s">
        <v>299</v>
      </c>
      <c r="C511" s="68" t="s">
        <v>3</v>
      </c>
      <c r="D511" s="26">
        <v>1</v>
      </c>
      <c r="E511" s="27"/>
      <c r="F511" s="624">
        <f>E511*D511</f>
        <v>0</v>
      </c>
    </row>
    <row r="512" spans="1:6" s="64" customFormat="1" ht="18" customHeight="1">
      <c r="A512" s="113"/>
      <c r="B512" s="30"/>
      <c r="C512" s="68"/>
      <c r="D512" s="26"/>
      <c r="E512" s="27"/>
      <c r="F512" s="624"/>
    </row>
    <row r="513" spans="1:6" s="64" customFormat="1" ht="47.25" customHeight="1">
      <c r="A513" s="113">
        <v>7.24</v>
      </c>
      <c r="B513" s="30" t="s">
        <v>298</v>
      </c>
      <c r="C513" s="68" t="s">
        <v>3</v>
      </c>
      <c r="D513" s="26">
        <v>1</v>
      </c>
      <c r="E513" s="27"/>
      <c r="F513" s="624">
        <f>E513*D513</f>
        <v>0</v>
      </c>
    </row>
    <row r="514" spans="1:6" s="64" customFormat="1" ht="18" customHeight="1">
      <c r="A514" s="113"/>
      <c r="B514" s="32"/>
      <c r="C514" s="68"/>
      <c r="D514" s="26"/>
      <c r="E514" s="27"/>
      <c r="F514" s="624"/>
    </row>
    <row r="515" spans="1:6" s="64" customFormat="1" ht="43.5" customHeight="1">
      <c r="A515" s="113">
        <v>7.25</v>
      </c>
      <c r="B515" s="32" t="s">
        <v>550</v>
      </c>
      <c r="C515" s="68" t="s">
        <v>16</v>
      </c>
      <c r="D515" s="26">
        <v>87</v>
      </c>
      <c r="E515" s="27"/>
      <c r="F515" s="624">
        <f>E515*D515</f>
        <v>0</v>
      </c>
    </row>
    <row r="516" spans="1:6" s="64" customFormat="1" ht="18" customHeight="1">
      <c r="A516" s="113"/>
      <c r="B516" s="32"/>
      <c r="C516" s="68"/>
      <c r="D516" s="26"/>
      <c r="E516" s="27"/>
      <c r="F516" s="624"/>
    </row>
    <row r="517" spans="1:6" s="64" customFormat="1" ht="44.25" customHeight="1">
      <c r="A517" s="113">
        <v>7.26</v>
      </c>
      <c r="B517" s="32" t="s">
        <v>279</v>
      </c>
      <c r="C517" s="68" t="s">
        <v>16</v>
      </c>
      <c r="D517" s="26">
        <v>38</v>
      </c>
      <c r="E517" s="27"/>
      <c r="F517" s="624">
        <f>E517*D517</f>
        <v>0</v>
      </c>
    </row>
    <row r="518" spans="1:6" s="64" customFormat="1">
      <c r="A518" s="113"/>
      <c r="B518" s="32"/>
      <c r="C518" s="68"/>
      <c r="D518" s="26"/>
      <c r="E518" s="27"/>
      <c r="F518" s="624"/>
    </row>
    <row r="519" spans="1:6" s="64" customFormat="1" ht="76.5">
      <c r="A519" s="113">
        <v>7.27</v>
      </c>
      <c r="B519" s="32" t="s">
        <v>568</v>
      </c>
      <c r="C519" s="68" t="s">
        <v>16</v>
      </c>
      <c r="D519" s="26">
        <v>38</v>
      </c>
      <c r="E519" s="27"/>
      <c r="F519" s="624">
        <f t="shared" ref="F519:F539" si="4">E519*D519</f>
        <v>0</v>
      </c>
    </row>
    <row r="520" spans="1:6" s="64" customFormat="1">
      <c r="A520" s="113"/>
      <c r="B520" s="32"/>
      <c r="C520" s="68"/>
      <c r="D520" s="26"/>
      <c r="E520" s="27"/>
      <c r="F520" s="624"/>
    </row>
    <row r="521" spans="1:6" s="64" customFormat="1" ht="51">
      <c r="A521" s="113">
        <v>7.28</v>
      </c>
      <c r="B521" s="32" t="s">
        <v>571</v>
      </c>
      <c r="C521" s="42" t="s">
        <v>16</v>
      </c>
      <c r="D521" s="26">
        <v>15</v>
      </c>
      <c r="E521" s="27"/>
      <c r="F521" s="624">
        <f t="shared" si="4"/>
        <v>0</v>
      </c>
    </row>
    <row r="522" spans="1:6" s="64" customFormat="1" ht="19.5" customHeight="1">
      <c r="A522" s="113"/>
      <c r="B522" s="32"/>
      <c r="C522" s="42"/>
      <c r="D522" s="26"/>
      <c r="E522" s="27"/>
      <c r="F522" s="624"/>
    </row>
    <row r="523" spans="1:6" s="64" customFormat="1" ht="51">
      <c r="A523" s="113">
        <v>7.29</v>
      </c>
      <c r="B523" s="32" t="s">
        <v>560</v>
      </c>
      <c r="C523" s="68" t="s">
        <v>16</v>
      </c>
      <c r="D523" s="26">
        <f>65+50</f>
        <v>115</v>
      </c>
      <c r="E523" s="27"/>
      <c r="F523" s="624">
        <f t="shared" si="4"/>
        <v>0</v>
      </c>
    </row>
    <row r="524" spans="1:6" s="64" customFormat="1">
      <c r="A524" s="113"/>
      <c r="B524" s="32"/>
      <c r="C524" s="68"/>
      <c r="D524" s="26"/>
      <c r="E524" s="27"/>
      <c r="F524" s="624"/>
    </row>
    <row r="525" spans="1:6" s="64" customFormat="1" ht="51">
      <c r="A525" s="113">
        <v>7.3</v>
      </c>
      <c r="B525" s="31" t="s">
        <v>561</v>
      </c>
      <c r="C525" s="68" t="s">
        <v>16</v>
      </c>
      <c r="D525" s="26">
        <v>48</v>
      </c>
      <c r="E525" s="27"/>
      <c r="F525" s="624">
        <f t="shared" si="4"/>
        <v>0</v>
      </c>
    </row>
    <row r="526" spans="1:6" s="64" customFormat="1">
      <c r="A526" s="113"/>
      <c r="B526" s="31"/>
      <c r="C526" s="68"/>
      <c r="D526" s="26"/>
      <c r="E526" s="27"/>
      <c r="F526" s="624"/>
    </row>
    <row r="527" spans="1:6" s="64" customFormat="1" ht="51">
      <c r="A527" s="113">
        <v>7.31</v>
      </c>
      <c r="B527" s="32" t="s">
        <v>562</v>
      </c>
      <c r="C527" s="68" t="s">
        <v>3</v>
      </c>
      <c r="D527" s="26">
        <v>24</v>
      </c>
      <c r="E527" s="27"/>
      <c r="F527" s="624">
        <f t="shared" si="4"/>
        <v>0</v>
      </c>
    </row>
    <row r="528" spans="1:6" s="64" customFormat="1">
      <c r="A528" s="113"/>
      <c r="B528" s="32"/>
      <c r="C528" s="68"/>
      <c r="D528" s="26"/>
      <c r="E528" s="27"/>
      <c r="F528" s="624"/>
    </row>
    <row r="529" spans="1:6" s="64" customFormat="1" ht="51">
      <c r="A529" s="113">
        <v>7.32</v>
      </c>
      <c r="B529" s="33" t="s">
        <v>563</v>
      </c>
      <c r="C529" s="68" t="s">
        <v>3</v>
      </c>
      <c r="D529" s="26">
        <v>9</v>
      </c>
      <c r="E529" s="27"/>
      <c r="F529" s="624">
        <f t="shared" si="4"/>
        <v>0</v>
      </c>
    </row>
    <row r="530" spans="1:6" s="64" customFormat="1">
      <c r="A530" s="113"/>
      <c r="B530" s="33"/>
      <c r="C530" s="68"/>
      <c r="D530" s="26"/>
      <c r="E530" s="27"/>
      <c r="F530" s="624"/>
    </row>
    <row r="531" spans="1:6" s="64" customFormat="1" ht="38.25">
      <c r="A531" s="113">
        <v>7.33</v>
      </c>
      <c r="B531" s="33" t="s">
        <v>567</v>
      </c>
      <c r="C531" s="67" t="s">
        <v>16</v>
      </c>
      <c r="D531" s="26">
        <v>12</v>
      </c>
      <c r="E531" s="27"/>
      <c r="F531" s="624">
        <f t="shared" si="4"/>
        <v>0</v>
      </c>
    </row>
    <row r="532" spans="1:6" s="64" customFormat="1" ht="16.5" customHeight="1">
      <c r="A532" s="113"/>
      <c r="B532" s="33"/>
      <c r="C532" s="67"/>
      <c r="D532" s="26"/>
      <c r="E532" s="27"/>
      <c r="F532" s="624"/>
    </row>
    <row r="533" spans="1:6" s="64" customFormat="1" ht="56.25" customHeight="1">
      <c r="A533" s="113">
        <v>7.34</v>
      </c>
      <c r="B533" s="31" t="s">
        <v>564</v>
      </c>
      <c r="C533" s="68" t="s">
        <v>16</v>
      </c>
      <c r="D533" s="26">
        <f>24+12</f>
        <v>36</v>
      </c>
      <c r="E533" s="27"/>
      <c r="F533" s="624">
        <f t="shared" si="4"/>
        <v>0</v>
      </c>
    </row>
    <row r="534" spans="1:6" s="64" customFormat="1">
      <c r="A534" s="113"/>
      <c r="B534" s="31"/>
      <c r="C534" s="68"/>
      <c r="D534" s="26"/>
      <c r="E534" s="27"/>
      <c r="F534" s="624"/>
    </row>
    <row r="535" spans="1:6" s="64" customFormat="1" ht="51">
      <c r="A535" s="113">
        <v>7.35</v>
      </c>
      <c r="B535" s="33" t="s">
        <v>565</v>
      </c>
      <c r="C535" s="68" t="s">
        <v>3</v>
      </c>
      <c r="D535" s="26">
        <f>6+2</f>
        <v>8</v>
      </c>
      <c r="E535" s="27"/>
      <c r="F535" s="624">
        <f t="shared" si="4"/>
        <v>0</v>
      </c>
    </row>
    <row r="536" spans="1:6" s="64" customFormat="1">
      <c r="A536" s="113"/>
      <c r="B536" s="33"/>
      <c r="C536" s="68"/>
      <c r="D536" s="26"/>
      <c r="E536" s="27"/>
      <c r="F536" s="624"/>
    </row>
    <row r="537" spans="1:6" s="64" customFormat="1" ht="51">
      <c r="A537" s="113">
        <v>7.36</v>
      </c>
      <c r="B537" s="32" t="s">
        <v>566</v>
      </c>
      <c r="C537" s="68" t="s">
        <v>3</v>
      </c>
      <c r="D537" s="26">
        <f>12+4</f>
        <v>16</v>
      </c>
      <c r="E537" s="27"/>
      <c r="F537" s="624">
        <f t="shared" si="4"/>
        <v>0</v>
      </c>
    </row>
    <row r="538" spans="1:6" s="64" customFormat="1">
      <c r="A538" s="113"/>
      <c r="B538" s="32"/>
      <c r="C538" s="68"/>
      <c r="D538" s="26"/>
      <c r="E538" s="27"/>
      <c r="F538" s="624"/>
    </row>
    <row r="539" spans="1:6" s="64" customFormat="1" ht="38.25">
      <c r="A539" s="113">
        <v>7.38</v>
      </c>
      <c r="B539" s="32" t="s">
        <v>297</v>
      </c>
      <c r="C539" s="68" t="s">
        <v>3</v>
      </c>
      <c r="D539" s="26">
        <f>6+2</f>
        <v>8</v>
      </c>
      <c r="E539" s="27"/>
      <c r="F539" s="624">
        <f t="shared" si="4"/>
        <v>0</v>
      </c>
    </row>
    <row r="540" spans="1:6" s="64" customFormat="1">
      <c r="A540" s="113"/>
      <c r="B540" s="32"/>
      <c r="C540" s="68"/>
      <c r="D540" s="26"/>
      <c r="E540" s="27"/>
      <c r="F540" s="624"/>
    </row>
    <row r="541" spans="1:6" s="64" customFormat="1" ht="15.75" customHeight="1">
      <c r="A541" s="117"/>
      <c r="B541" s="36" t="s">
        <v>86</v>
      </c>
      <c r="C541" s="37"/>
      <c r="D541" s="38"/>
      <c r="E541" s="39"/>
      <c r="F541" s="628">
        <f>+SUM(F453:F539)</f>
        <v>0</v>
      </c>
    </row>
    <row r="542" spans="1:6" s="64" customFormat="1" ht="17.25" customHeight="1">
      <c r="A542" s="118"/>
      <c r="B542" s="72"/>
      <c r="C542" s="73"/>
      <c r="D542" s="26"/>
      <c r="E542" s="74"/>
      <c r="F542" s="629"/>
    </row>
    <row r="543" spans="1:6" s="64" customFormat="1" ht="15.75" customHeight="1">
      <c r="A543" s="116">
        <v>8</v>
      </c>
      <c r="B543" s="36" t="s">
        <v>99</v>
      </c>
      <c r="C543" s="37"/>
      <c r="D543" s="38"/>
      <c r="E543" s="39"/>
      <c r="F543" s="630"/>
    </row>
    <row r="544" spans="1:6" s="64" customFormat="1" ht="38.25">
      <c r="A544" s="118"/>
      <c r="B544" s="19" t="s">
        <v>19</v>
      </c>
      <c r="C544" s="73"/>
      <c r="D544" s="26"/>
      <c r="E544" s="74"/>
      <c r="F544" s="629"/>
    </row>
    <row r="545" spans="1:6" s="64" customFormat="1" ht="68.25" customHeight="1">
      <c r="A545" s="118"/>
      <c r="B545" s="15" t="s">
        <v>100</v>
      </c>
      <c r="C545" s="73"/>
      <c r="D545" s="26"/>
      <c r="E545" s="74"/>
      <c r="F545" s="629"/>
    </row>
    <row r="546" spans="1:6" s="64" customFormat="1" ht="53.25" customHeight="1">
      <c r="A546" s="118"/>
      <c r="B546" s="15" t="s">
        <v>41</v>
      </c>
      <c r="C546" s="73"/>
      <c r="D546" s="26"/>
      <c r="E546" s="74"/>
      <c r="F546" s="629"/>
    </row>
    <row r="547" spans="1:6" s="64" customFormat="1" ht="77.25" customHeight="1">
      <c r="A547" s="118"/>
      <c r="B547" s="15" t="s">
        <v>101</v>
      </c>
      <c r="C547" s="73"/>
      <c r="D547" s="26"/>
      <c r="E547" s="74"/>
      <c r="F547" s="629"/>
    </row>
    <row r="548" spans="1:6" s="64" customFormat="1" ht="121.5" customHeight="1">
      <c r="A548" s="118">
        <v>8.01</v>
      </c>
      <c r="B548" s="34" t="s">
        <v>531</v>
      </c>
      <c r="C548" s="73" t="s">
        <v>15</v>
      </c>
      <c r="D548" s="26">
        <v>112</v>
      </c>
      <c r="E548" s="74"/>
      <c r="F548" s="629">
        <f>E548*D548</f>
        <v>0</v>
      </c>
    </row>
    <row r="549" spans="1:6" s="64" customFormat="1" ht="15" customHeight="1">
      <c r="A549" s="118"/>
      <c r="B549" s="15"/>
      <c r="C549" s="73"/>
      <c r="D549" s="26"/>
      <c r="E549" s="74"/>
      <c r="F549" s="629"/>
    </row>
    <row r="550" spans="1:6" s="64" customFormat="1" ht="120.75" customHeight="1">
      <c r="A550" s="118">
        <v>8.02</v>
      </c>
      <c r="B550" s="34" t="s">
        <v>266</v>
      </c>
      <c r="C550" s="73" t="s">
        <v>15</v>
      </c>
      <c r="D550" s="26">
        <v>78</v>
      </c>
      <c r="E550" s="74"/>
      <c r="F550" s="629">
        <f>E550*D550</f>
        <v>0</v>
      </c>
    </row>
    <row r="551" spans="1:6" s="64" customFormat="1" ht="13.5" customHeight="1">
      <c r="A551" s="118"/>
      <c r="B551" s="34"/>
      <c r="C551" s="73"/>
      <c r="D551" s="26"/>
      <c r="E551" s="74"/>
      <c r="F551" s="629"/>
    </row>
    <row r="552" spans="1:6" s="64" customFormat="1" ht="117" customHeight="1">
      <c r="A552" s="118">
        <v>8.0299999999999994</v>
      </c>
      <c r="B552" s="84" t="s">
        <v>527</v>
      </c>
      <c r="C552" s="85" t="s">
        <v>15</v>
      </c>
      <c r="D552" s="26">
        <v>95</v>
      </c>
      <c r="E552" s="74"/>
      <c r="F552" s="629">
        <f>E552*D552</f>
        <v>0</v>
      </c>
    </row>
    <row r="553" spans="1:6" s="64" customFormat="1" ht="16.5" customHeight="1">
      <c r="A553" s="118"/>
      <c r="B553" s="84"/>
      <c r="C553" s="85"/>
      <c r="D553" s="26"/>
      <c r="E553" s="74"/>
      <c r="F553" s="629"/>
    </row>
    <row r="554" spans="1:6" s="64" customFormat="1" ht="118.5" customHeight="1">
      <c r="A554" s="118">
        <v>8.0399999999999991</v>
      </c>
      <c r="B554" s="84" t="s">
        <v>528</v>
      </c>
      <c r="C554" s="85" t="s">
        <v>15</v>
      </c>
      <c r="D554" s="26">
        <v>24</v>
      </c>
      <c r="E554" s="74"/>
      <c r="F554" s="629">
        <f>E554*D554</f>
        <v>0</v>
      </c>
    </row>
    <row r="555" spans="1:6" s="64" customFormat="1" ht="17.25" customHeight="1">
      <c r="A555" s="118"/>
      <c r="B555" s="84"/>
      <c r="C555" s="85"/>
      <c r="D555" s="26"/>
      <c r="E555" s="74"/>
      <c r="F555" s="629"/>
    </row>
    <row r="556" spans="1:6" s="64" customFormat="1" ht="151.5" customHeight="1">
      <c r="A556" s="118">
        <v>8.0500000000000007</v>
      </c>
      <c r="B556" s="84" t="s">
        <v>529</v>
      </c>
      <c r="C556" s="85" t="s">
        <v>15</v>
      </c>
      <c r="D556" s="26">
        <v>38</v>
      </c>
      <c r="E556" s="74"/>
      <c r="F556" s="629">
        <f>E556*D556</f>
        <v>0</v>
      </c>
    </row>
    <row r="557" spans="1:6" s="64" customFormat="1" ht="17.25" customHeight="1">
      <c r="A557" s="118"/>
      <c r="B557" s="84"/>
      <c r="C557" s="85"/>
      <c r="D557" s="26"/>
      <c r="E557" s="74"/>
      <c r="F557" s="629"/>
    </row>
    <row r="558" spans="1:6" s="64" customFormat="1" ht="122.25" customHeight="1">
      <c r="A558" s="118">
        <v>8.06</v>
      </c>
      <c r="B558" s="84" t="s">
        <v>304</v>
      </c>
      <c r="C558" s="85" t="s">
        <v>15</v>
      </c>
      <c r="D558" s="26">
        <v>228</v>
      </c>
      <c r="E558" s="74"/>
      <c r="F558" s="629">
        <f>E558*D558</f>
        <v>0</v>
      </c>
    </row>
    <row r="559" spans="1:6" s="64" customFormat="1" ht="19.5" customHeight="1">
      <c r="A559" s="118"/>
      <c r="B559" s="84"/>
      <c r="C559" s="85"/>
      <c r="D559" s="26"/>
      <c r="E559" s="74"/>
      <c r="F559" s="629"/>
    </row>
    <row r="560" spans="1:6" s="64" customFormat="1" ht="25.5">
      <c r="A560" s="118">
        <v>8.07</v>
      </c>
      <c r="B560" s="75" t="s">
        <v>530</v>
      </c>
      <c r="C560" s="73" t="s">
        <v>16</v>
      </c>
      <c r="D560" s="26">
        <v>68</v>
      </c>
      <c r="E560" s="74"/>
      <c r="F560" s="629">
        <f>E560*D560</f>
        <v>0</v>
      </c>
    </row>
    <row r="561" spans="1:6" s="64" customFormat="1">
      <c r="A561" s="118"/>
      <c r="B561" s="75"/>
      <c r="C561" s="73"/>
      <c r="D561" s="26"/>
      <c r="E561" s="74"/>
      <c r="F561" s="629"/>
    </row>
    <row r="562" spans="1:6" s="64" customFormat="1" ht="25.5">
      <c r="A562" s="118">
        <v>8.08</v>
      </c>
      <c r="B562" s="75" t="s">
        <v>533</v>
      </c>
      <c r="C562" s="73" t="s">
        <v>16</v>
      </c>
      <c r="D562" s="26">
        <v>86</v>
      </c>
      <c r="E562" s="74"/>
      <c r="F562" s="629">
        <f>E562*D562</f>
        <v>0</v>
      </c>
    </row>
    <row r="563" spans="1:6" s="64" customFormat="1">
      <c r="A563" s="118"/>
      <c r="B563" s="75"/>
      <c r="C563" s="73"/>
      <c r="D563" s="26"/>
      <c r="E563" s="74"/>
      <c r="F563" s="629"/>
    </row>
    <row r="564" spans="1:6" s="64" customFormat="1" ht="38.25">
      <c r="A564" s="118">
        <v>8.09</v>
      </c>
      <c r="B564" s="84" t="s">
        <v>532</v>
      </c>
      <c r="C564" s="85" t="s">
        <v>15</v>
      </c>
      <c r="D564" s="26">
        <v>208</v>
      </c>
      <c r="E564" s="74"/>
      <c r="F564" s="629">
        <f>E564*D564</f>
        <v>0</v>
      </c>
    </row>
    <row r="565" spans="1:6" s="64" customFormat="1" ht="17.25" customHeight="1">
      <c r="A565" s="118"/>
      <c r="B565" s="84"/>
      <c r="C565" s="85"/>
      <c r="D565" s="26"/>
      <c r="E565" s="74"/>
      <c r="F565" s="629"/>
    </row>
    <row r="566" spans="1:6" s="64" customFormat="1" ht="204">
      <c r="A566" s="1260">
        <v>8.1</v>
      </c>
      <c r="B566" s="1252" t="s">
        <v>3130</v>
      </c>
      <c r="C566" s="1253"/>
      <c r="D566" s="1254"/>
      <c r="E566" s="1255"/>
      <c r="F566" s="1254"/>
    </row>
    <row r="567" spans="1:6" s="64" customFormat="1" ht="33" customHeight="1">
      <c r="A567" s="1260">
        <v>8.11</v>
      </c>
      <c r="B567" s="1256" t="s">
        <v>534</v>
      </c>
      <c r="C567" s="1257" t="s">
        <v>15</v>
      </c>
      <c r="D567" s="1254">
        <v>35</v>
      </c>
      <c r="E567" s="1254"/>
      <c r="F567" s="1258">
        <f>E567*D567</f>
        <v>0</v>
      </c>
    </row>
    <row r="568" spans="1:6" s="64" customFormat="1" ht="59.25" customHeight="1">
      <c r="A568" s="1260">
        <v>8.1199999999999992</v>
      </c>
      <c r="B568" s="1261" t="s">
        <v>3131</v>
      </c>
      <c r="C568" s="1257" t="s">
        <v>3</v>
      </c>
      <c r="D568" s="1254">
        <v>14</v>
      </c>
      <c r="E568" s="1254"/>
      <c r="F568" s="1258">
        <f>E568*D568</f>
        <v>0</v>
      </c>
    </row>
    <row r="569" spans="1:6" s="64" customFormat="1" ht="54" customHeight="1">
      <c r="A569" s="1260">
        <v>8.1300000000000008</v>
      </c>
      <c r="B569" s="1261" t="s">
        <v>3132</v>
      </c>
      <c r="C569" s="1257" t="s">
        <v>3</v>
      </c>
      <c r="D569" s="1254">
        <v>4</v>
      </c>
      <c r="E569" s="1254"/>
      <c r="F569" s="1258">
        <f>E569*D569</f>
        <v>0</v>
      </c>
    </row>
    <row r="570" spans="1:6" s="64" customFormat="1" ht="18.75" customHeight="1">
      <c r="A570" s="1260">
        <v>8.14</v>
      </c>
      <c r="B570" s="1259" t="s">
        <v>535</v>
      </c>
      <c r="C570" s="1257" t="s">
        <v>3</v>
      </c>
      <c r="D570" s="1254">
        <v>45</v>
      </c>
      <c r="E570" s="1254"/>
      <c r="F570" s="1258">
        <f>E570*D570</f>
        <v>0</v>
      </c>
    </row>
    <row r="571" spans="1:6" s="64" customFormat="1">
      <c r="A571" s="118"/>
      <c r="B571" s="86"/>
      <c r="C571" s="85"/>
      <c r="D571" s="26"/>
      <c r="E571" s="74"/>
      <c r="F571" s="629"/>
    </row>
    <row r="572" spans="1:6" s="64" customFormat="1" ht="222.75" customHeight="1">
      <c r="A572" s="118">
        <v>8.15</v>
      </c>
      <c r="B572" s="87" t="s">
        <v>1338</v>
      </c>
      <c r="C572" s="7" t="s">
        <v>15</v>
      </c>
      <c r="D572" s="26">
        <f>271.3+ 120</f>
        <v>391.3</v>
      </c>
      <c r="E572" s="74"/>
      <c r="F572" s="629">
        <f>E572*D572</f>
        <v>0</v>
      </c>
    </row>
    <row r="573" spans="1:6" s="64" customFormat="1" ht="14.25" customHeight="1">
      <c r="A573" s="118"/>
      <c r="B573" s="87"/>
      <c r="C573" s="7"/>
      <c r="D573" s="26"/>
      <c r="E573" s="74"/>
      <c r="F573" s="629"/>
    </row>
    <row r="574" spans="1:6" s="64" customFormat="1" ht="189.75" customHeight="1">
      <c r="A574" s="118">
        <v>8.16</v>
      </c>
      <c r="B574" s="88" t="s">
        <v>1339</v>
      </c>
      <c r="C574" s="7" t="s">
        <v>15</v>
      </c>
      <c r="D574" s="26">
        <v>163.5</v>
      </c>
      <c r="E574" s="74"/>
      <c r="F574" s="629">
        <f>E574*D574</f>
        <v>0</v>
      </c>
    </row>
    <row r="575" spans="1:6" s="64" customFormat="1" ht="21.75" customHeight="1">
      <c r="A575" s="118"/>
      <c r="B575" s="88"/>
      <c r="C575" s="7"/>
      <c r="D575" s="26"/>
      <c r="E575" s="74"/>
      <c r="F575" s="629"/>
    </row>
    <row r="576" spans="1:6" s="64" customFormat="1" ht="191.25">
      <c r="A576" s="118">
        <v>8.17</v>
      </c>
      <c r="B576" s="88" t="s">
        <v>1340</v>
      </c>
      <c r="C576" s="7" t="s">
        <v>15</v>
      </c>
      <c r="D576" s="26">
        <v>127</v>
      </c>
      <c r="E576" s="74"/>
      <c r="F576" s="629">
        <f>E576*D576</f>
        <v>0</v>
      </c>
    </row>
    <row r="577" spans="1:6" s="64" customFormat="1">
      <c r="A577" s="118"/>
      <c r="B577" s="88"/>
      <c r="C577" s="7"/>
      <c r="D577" s="26"/>
      <c r="E577" s="74"/>
      <c r="F577" s="629"/>
    </row>
    <row r="578" spans="1:6" s="64" customFormat="1" ht="76.5">
      <c r="A578" s="118">
        <v>8.18</v>
      </c>
      <c r="B578" s="87" t="s">
        <v>645</v>
      </c>
      <c r="C578" s="85" t="s">
        <v>15</v>
      </c>
      <c r="D578" s="26">
        <v>12.5</v>
      </c>
      <c r="E578" s="74"/>
      <c r="F578" s="629">
        <f>E578*D578</f>
        <v>0</v>
      </c>
    </row>
    <row r="579" spans="1:6" s="64" customFormat="1">
      <c r="A579" s="118"/>
      <c r="B579" s="87"/>
      <c r="C579" s="85"/>
      <c r="D579" s="26"/>
      <c r="E579" s="74"/>
      <c r="F579" s="629"/>
    </row>
    <row r="580" spans="1:6" s="64" customFormat="1" ht="54" customHeight="1">
      <c r="A580" s="118">
        <v>8.19</v>
      </c>
      <c r="B580" s="87" t="s">
        <v>305</v>
      </c>
      <c r="C580" s="85" t="s">
        <v>15</v>
      </c>
      <c r="D580" s="26">
        <v>36</v>
      </c>
      <c r="E580" s="74"/>
      <c r="F580" s="629">
        <f>E580*D580</f>
        <v>0</v>
      </c>
    </row>
    <row r="581" spans="1:6" s="64" customFormat="1">
      <c r="A581" s="118"/>
      <c r="B581" s="87"/>
      <c r="C581" s="85"/>
      <c r="D581" s="26"/>
      <c r="E581" s="74"/>
      <c r="F581" s="629"/>
    </row>
    <row r="582" spans="1:6" s="64" customFormat="1" ht="51">
      <c r="A582" s="118">
        <v>8.1999999999999993</v>
      </c>
      <c r="B582" s="84" t="s">
        <v>108</v>
      </c>
      <c r="C582" s="85" t="s">
        <v>15</v>
      </c>
      <c r="D582" s="26">
        <v>42</v>
      </c>
      <c r="E582" s="74"/>
      <c r="F582" s="629">
        <f>E582*D582</f>
        <v>0</v>
      </c>
    </row>
    <row r="583" spans="1:6" s="64" customFormat="1">
      <c r="A583" s="118"/>
      <c r="B583" s="84"/>
      <c r="C583" s="85"/>
      <c r="D583" s="26"/>
      <c r="E583" s="74"/>
      <c r="F583" s="629"/>
    </row>
    <row r="584" spans="1:6" s="64" customFormat="1" ht="96" customHeight="1">
      <c r="A584" s="118">
        <v>8.2100000000000009</v>
      </c>
      <c r="B584" s="160" t="s">
        <v>289</v>
      </c>
      <c r="C584" s="130" t="s">
        <v>3</v>
      </c>
      <c r="D584" s="26">
        <v>8</v>
      </c>
      <c r="E584" s="74"/>
      <c r="F584" s="629">
        <f>E584*D584</f>
        <v>0</v>
      </c>
    </row>
    <row r="585" spans="1:6" s="64" customFormat="1">
      <c r="A585" s="118"/>
      <c r="B585" s="160"/>
      <c r="C585" s="130"/>
      <c r="D585" s="26"/>
      <c r="E585" s="74"/>
      <c r="F585" s="629"/>
    </row>
    <row r="586" spans="1:6" s="64" customFormat="1" ht="95.25" customHeight="1">
      <c r="A586" s="118">
        <v>8.2200000000000006</v>
      </c>
      <c r="B586" s="160" t="s">
        <v>290</v>
      </c>
      <c r="C586" s="130"/>
      <c r="D586" s="26"/>
      <c r="E586" s="74"/>
      <c r="F586" s="629"/>
    </row>
    <row r="587" spans="1:6" s="64" customFormat="1" ht="17.25" customHeight="1">
      <c r="A587" s="118"/>
      <c r="B587" s="609" t="s">
        <v>1276</v>
      </c>
      <c r="C587" s="130" t="s">
        <v>3</v>
      </c>
      <c r="D587" s="26">
        <v>10</v>
      </c>
      <c r="E587" s="74"/>
      <c r="F587" s="629">
        <f>E587*D587</f>
        <v>0</v>
      </c>
    </row>
    <row r="588" spans="1:6" s="64" customFormat="1" ht="15.75" customHeight="1">
      <c r="A588" s="118"/>
      <c r="B588" s="609" t="s">
        <v>1277</v>
      </c>
      <c r="C588" s="130" t="s">
        <v>3</v>
      </c>
      <c r="D588" s="26">
        <v>2</v>
      </c>
      <c r="E588" s="74"/>
      <c r="F588" s="629">
        <f>E588*D588</f>
        <v>0</v>
      </c>
    </row>
    <row r="589" spans="1:6" s="64" customFormat="1" ht="15.75" customHeight="1">
      <c r="A589" s="118"/>
      <c r="B589" s="609" t="s">
        <v>1279</v>
      </c>
      <c r="C589" s="130" t="s">
        <v>3</v>
      </c>
      <c r="D589" s="26">
        <v>6</v>
      </c>
      <c r="E589" s="74"/>
      <c r="F589" s="629">
        <f>E589*D589</f>
        <v>0</v>
      </c>
    </row>
    <row r="590" spans="1:6" s="64" customFormat="1" ht="18.75" customHeight="1">
      <c r="A590" s="118"/>
      <c r="B590" s="609" t="s">
        <v>1278</v>
      </c>
      <c r="C590" s="130" t="s">
        <v>3</v>
      </c>
      <c r="D590" s="26">
        <v>6</v>
      </c>
      <c r="E590" s="74"/>
      <c r="F590" s="629">
        <f>E590*D590</f>
        <v>0</v>
      </c>
    </row>
    <row r="591" spans="1:6" s="64" customFormat="1" ht="16.5" customHeight="1">
      <c r="A591" s="117"/>
      <c r="B591" s="36" t="s">
        <v>102</v>
      </c>
      <c r="C591" s="37"/>
      <c r="D591" s="38"/>
      <c r="E591" s="39"/>
      <c r="F591" s="628">
        <f>SUM(F548:F590)</f>
        <v>0</v>
      </c>
    </row>
    <row r="592" spans="1:6" s="64" customFormat="1" ht="19.5" customHeight="1">
      <c r="A592" s="118"/>
      <c r="B592" s="72"/>
      <c r="C592" s="73"/>
      <c r="D592" s="26"/>
      <c r="E592" s="74"/>
      <c r="F592" s="629"/>
    </row>
    <row r="593" spans="1:6" s="64" customFormat="1" ht="15.75" customHeight="1">
      <c r="A593" s="116">
        <v>9</v>
      </c>
      <c r="B593" s="36" t="s">
        <v>103</v>
      </c>
      <c r="C593" s="37"/>
      <c r="D593" s="38"/>
      <c r="E593" s="56"/>
      <c r="F593" s="125"/>
    </row>
    <row r="594" spans="1:6" s="64" customFormat="1" ht="24" customHeight="1">
      <c r="A594" s="118"/>
      <c r="B594" s="13" t="s">
        <v>49</v>
      </c>
      <c r="C594" s="7"/>
      <c r="D594" s="76"/>
      <c r="E594" s="77"/>
      <c r="F594" s="126"/>
    </row>
    <row r="595" spans="1:6" s="64" customFormat="1" ht="25.5">
      <c r="A595" s="118"/>
      <c r="B595" s="13" t="s">
        <v>50</v>
      </c>
      <c r="C595" s="7"/>
      <c r="D595" s="22"/>
      <c r="E595" s="77"/>
      <c r="F595" s="126"/>
    </row>
    <row r="596" spans="1:6" s="64" customFormat="1" ht="276" customHeight="1">
      <c r="A596" s="118"/>
      <c r="B596" s="13" t="s">
        <v>104</v>
      </c>
      <c r="C596" s="7"/>
      <c r="D596" s="22"/>
      <c r="E596" s="77"/>
      <c r="F596" s="126"/>
    </row>
    <row r="597" spans="1:6" s="64" customFormat="1" ht="76.5">
      <c r="A597" s="118"/>
      <c r="B597" s="14" t="s">
        <v>46</v>
      </c>
      <c r="C597" s="78"/>
      <c r="D597" s="79"/>
      <c r="E597" s="80"/>
      <c r="F597" s="127"/>
    </row>
    <row r="598" spans="1:6" s="64" customFormat="1" ht="15" customHeight="1">
      <c r="A598" s="118"/>
      <c r="B598" s="14" t="s">
        <v>47</v>
      </c>
      <c r="C598" s="78"/>
      <c r="D598" s="79"/>
      <c r="E598" s="80"/>
      <c r="F598" s="127"/>
    </row>
    <row r="599" spans="1:6" s="64" customFormat="1" ht="280.5">
      <c r="A599" s="118"/>
      <c r="B599" s="134" t="s">
        <v>286</v>
      </c>
      <c r="C599" s="78"/>
      <c r="D599" s="79"/>
      <c r="E599" s="80"/>
      <c r="F599" s="127"/>
    </row>
    <row r="600" spans="1:6" s="64" customFormat="1" ht="80.25" customHeight="1">
      <c r="A600" s="118"/>
      <c r="B600" s="14" t="s">
        <v>306</v>
      </c>
      <c r="C600" s="78"/>
      <c r="D600" s="79"/>
      <c r="E600" s="80"/>
      <c r="F600" s="127"/>
    </row>
    <row r="601" spans="1:6" s="64" customFormat="1" ht="18.75" customHeight="1">
      <c r="A601" s="118"/>
      <c r="B601" s="14" t="s">
        <v>105</v>
      </c>
      <c r="C601" s="78"/>
      <c r="D601" s="79"/>
      <c r="E601" s="80"/>
      <c r="F601" s="127"/>
    </row>
    <row r="602" spans="1:6" s="64" customFormat="1" ht="344.25">
      <c r="A602" s="118"/>
      <c r="B602" s="14" t="s">
        <v>453</v>
      </c>
      <c r="C602" s="78"/>
      <c r="D602" s="79"/>
      <c r="E602" s="80"/>
      <c r="F602" s="127"/>
    </row>
    <row r="603" spans="1:6" s="64" customFormat="1">
      <c r="A603" s="118"/>
      <c r="B603" s="14" t="s">
        <v>111</v>
      </c>
      <c r="C603" s="78"/>
      <c r="D603" s="79"/>
      <c r="E603" s="80"/>
      <c r="F603" s="127"/>
    </row>
    <row r="604" spans="1:6" s="64" customFormat="1" ht="204">
      <c r="A604" s="118"/>
      <c r="B604" s="14" t="s">
        <v>109</v>
      </c>
      <c r="C604" s="78"/>
      <c r="D604" s="79"/>
      <c r="E604" s="80"/>
      <c r="F604" s="127"/>
    </row>
    <row r="605" spans="1:6" s="64" customFormat="1" ht="114.75" customHeight="1">
      <c r="A605" s="118"/>
      <c r="B605" s="35" t="s">
        <v>110</v>
      </c>
      <c r="C605" s="78"/>
      <c r="D605" s="79"/>
      <c r="E605" s="80"/>
      <c r="F605" s="127"/>
    </row>
    <row r="606" spans="1:6" s="64" customFormat="1" ht="191.25">
      <c r="A606" s="118"/>
      <c r="B606" s="35" t="s">
        <v>452</v>
      </c>
      <c r="C606" s="78"/>
      <c r="D606" s="79"/>
      <c r="E606" s="80"/>
      <c r="F606" s="127"/>
    </row>
    <row r="607" spans="1:6" s="64" customFormat="1">
      <c r="A607" s="118"/>
      <c r="B607" s="35" t="s">
        <v>112</v>
      </c>
      <c r="C607" s="78"/>
      <c r="D607" s="79"/>
      <c r="E607" s="80"/>
      <c r="F607" s="127"/>
    </row>
    <row r="608" spans="1:6" s="64" customFormat="1" ht="25.5" customHeight="1">
      <c r="A608" s="118"/>
      <c r="B608" s="35" t="s">
        <v>113</v>
      </c>
      <c r="C608" s="78"/>
      <c r="D608" s="79"/>
      <c r="E608" s="80"/>
      <c r="F608" s="127"/>
    </row>
    <row r="609" spans="1:6" s="64" customFormat="1" ht="141.75" customHeight="1">
      <c r="A609" s="118"/>
      <c r="B609" s="35" t="s">
        <v>114</v>
      </c>
      <c r="C609" s="78"/>
      <c r="D609" s="79"/>
      <c r="E609" s="80"/>
      <c r="F609" s="127"/>
    </row>
    <row r="610" spans="1:6" s="64" customFormat="1">
      <c r="A610" s="118"/>
      <c r="B610" s="14" t="s">
        <v>115</v>
      </c>
      <c r="C610" s="78"/>
      <c r="D610" s="79"/>
      <c r="E610" s="80"/>
      <c r="F610" s="127"/>
    </row>
    <row r="611" spans="1:6" s="64" customFormat="1" ht="308.25" customHeight="1">
      <c r="A611" s="118"/>
      <c r="B611" s="35" t="s">
        <v>121</v>
      </c>
      <c r="C611" s="78"/>
      <c r="D611" s="79"/>
      <c r="E611" s="80"/>
      <c r="F611" s="127"/>
    </row>
    <row r="612" spans="1:6" s="64" customFormat="1" ht="63.75">
      <c r="A612" s="118"/>
      <c r="B612" s="35" t="s">
        <v>122</v>
      </c>
      <c r="C612" s="78"/>
      <c r="D612" s="79"/>
      <c r="E612" s="80"/>
      <c r="F612" s="127"/>
    </row>
    <row r="613" spans="1:6" s="64" customFormat="1" ht="14.25" customHeight="1">
      <c r="A613" s="118"/>
      <c r="B613" s="35" t="s">
        <v>123</v>
      </c>
      <c r="C613" s="78"/>
      <c r="D613" s="79"/>
      <c r="E613" s="80"/>
      <c r="F613" s="127"/>
    </row>
    <row r="614" spans="1:6" s="64" customFormat="1" ht="72.75" customHeight="1">
      <c r="A614" s="118"/>
      <c r="B614" s="14" t="s">
        <v>106</v>
      </c>
      <c r="C614" s="78"/>
      <c r="D614" s="79"/>
      <c r="E614" s="80"/>
      <c r="F614" s="127"/>
    </row>
    <row r="615" spans="1:6" s="64" customFormat="1" ht="15.75" customHeight="1">
      <c r="A615" s="118"/>
      <c r="B615" s="14" t="s">
        <v>117</v>
      </c>
      <c r="C615" s="78"/>
      <c r="D615" s="79"/>
      <c r="E615" s="80"/>
      <c r="F615" s="127"/>
    </row>
    <row r="616" spans="1:6" s="64" customFormat="1" ht="51">
      <c r="A616" s="118"/>
      <c r="B616" s="89" t="s">
        <v>1352</v>
      </c>
      <c r="C616" s="78"/>
      <c r="D616" s="79"/>
      <c r="E616" s="80"/>
      <c r="F616" s="127"/>
    </row>
    <row r="617" spans="1:6" s="64" customFormat="1" ht="66" customHeight="1">
      <c r="A617" s="118"/>
      <c r="B617" s="89" t="s">
        <v>120</v>
      </c>
      <c r="C617" s="78"/>
      <c r="D617" s="79"/>
      <c r="E617" s="80"/>
      <c r="F617" s="127"/>
    </row>
    <row r="618" spans="1:6" s="64" customFormat="1" ht="15.75" customHeight="1">
      <c r="A618" s="118"/>
      <c r="B618" s="89" t="s">
        <v>118</v>
      </c>
      <c r="C618" s="78"/>
      <c r="D618" s="79"/>
      <c r="E618" s="80"/>
      <c r="F618" s="127"/>
    </row>
    <row r="619" spans="1:6" s="64" customFormat="1" ht="15" customHeight="1">
      <c r="A619" s="118"/>
      <c r="B619" s="89" t="s">
        <v>116</v>
      </c>
      <c r="C619" s="78"/>
      <c r="D619" s="79"/>
      <c r="E619" s="80"/>
      <c r="F619" s="127"/>
    </row>
    <row r="620" spans="1:6" s="64" customFormat="1" ht="155.25" customHeight="1">
      <c r="A620" s="118"/>
      <c r="B620" s="14" t="s">
        <v>119</v>
      </c>
      <c r="C620" s="78"/>
      <c r="D620" s="79"/>
      <c r="E620" s="80"/>
      <c r="F620" s="127"/>
    </row>
    <row r="621" spans="1:6" s="64" customFormat="1" ht="294.75" customHeight="1">
      <c r="A621" s="118">
        <v>9</v>
      </c>
      <c r="B621" s="16" t="s">
        <v>440</v>
      </c>
      <c r="C621" s="78"/>
      <c r="D621" s="79"/>
      <c r="E621" s="80"/>
      <c r="F621" s="127"/>
    </row>
    <row r="622" spans="1:6" s="64" customFormat="1" ht="129.75" customHeight="1">
      <c r="A622" s="118">
        <v>9.01</v>
      </c>
      <c r="B622" s="35" t="s">
        <v>442</v>
      </c>
      <c r="C622" s="7" t="s">
        <v>3</v>
      </c>
      <c r="D622" s="81">
        <v>4</v>
      </c>
      <c r="E622" s="82"/>
      <c r="F622" s="624">
        <f>E622*D622</f>
        <v>0</v>
      </c>
    </row>
    <row r="623" spans="1:6" s="64" customFormat="1" ht="16.5" customHeight="1">
      <c r="A623" s="118"/>
      <c r="B623" s="35"/>
      <c r="C623" s="7"/>
      <c r="D623" s="81"/>
      <c r="E623" s="82"/>
      <c r="F623" s="624"/>
    </row>
    <row r="624" spans="1:6" s="64" customFormat="1" ht="119.25" customHeight="1">
      <c r="A624" s="118">
        <v>9.02</v>
      </c>
      <c r="B624" s="35" t="s">
        <v>439</v>
      </c>
      <c r="C624" s="7" t="s">
        <v>3</v>
      </c>
      <c r="D624" s="81">
        <v>4</v>
      </c>
      <c r="E624" s="82"/>
      <c r="F624" s="624">
        <f>E624*D624</f>
        <v>0</v>
      </c>
    </row>
    <row r="625" spans="1:6" s="64" customFormat="1" ht="19.5" customHeight="1">
      <c r="A625" s="118"/>
      <c r="B625" s="35"/>
      <c r="C625" s="7"/>
      <c r="D625" s="81"/>
      <c r="E625" s="82"/>
      <c r="F625" s="624"/>
    </row>
    <row r="626" spans="1:6" s="64" customFormat="1" ht="117" customHeight="1">
      <c r="A626" s="118">
        <v>9.0299999999999994</v>
      </c>
      <c r="B626" s="35" t="s">
        <v>441</v>
      </c>
      <c r="C626" s="7" t="s">
        <v>3</v>
      </c>
      <c r="D626" s="81">
        <v>2</v>
      </c>
      <c r="E626" s="82"/>
      <c r="F626" s="624">
        <f>E626*D626</f>
        <v>0</v>
      </c>
    </row>
    <row r="627" spans="1:6" s="64" customFormat="1" ht="14.25" customHeight="1">
      <c r="A627" s="118"/>
      <c r="B627" s="35"/>
      <c r="C627" s="7"/>
      <c r="D627" s="81"/>
      <c r="E627" s="82"/>
      <c r="F627" s="624"/>
    </row>
    <row r="628" spans="1:6" s="64" customFormat="1" ht="119.25" customHeight="1">
      <c r="A628" s="118">
        <v>9.0399999999999991</v>
      </c>
      <c r="B628" s="35" t="s">
        <v>443</v>
      </c>
      <c r="C628" s="7" t="s">
        <v>3</v>
      </c>
      <c r="D628" s="81">
        <v>1</v>
      </c>
      <c r="E628" s="82"/>
      <c r="F628" s="624">
        <f>E628*D628</f>
        <v>0</v>
      </c>
    </row>
    <row r="629" spans="1:6" s="64" customFormat="1" ht="14.25" customHeight="1">
      <c r="A629" s="118"/>
      <c r="B629" s="35"/>
      <c r="C629" s="7"/>
      <c r="D629" s="81"/>
      <c r="E629" s="82"/>
      <c r="F629" s="624"/>
    </row>
    <row r="630" spans="1:6" s="64" customFormat="1" ht="54.75" customHeight="1">
      <c r="A630" s="118">
        <v>9.0500000000000007</v>
      </c>
      <c r="B630" s="35" t="s">
        <v>444</v>
      </c>
      <c r="C630" s="7" t="s">
        <v>3</v>
      </c>
      <c r="D630" s="81">
        <v>1</v>
      </c>
      <c r="E630" s="82"/>
      <c r="F630" s="624">
        <f>E630*D630</f>
        <v>0</v>
      </c>
    </row>
    <row r="631" spans="1:6" s="64" customFormat="1" ht="16.5" customHeight="1">
      <c r="A631" s="118"/>
      <c r="B631" s="35"/>
      <c r="C631" s="7"/>
      <c r="D631" s="81"/>
      <c r="E631" s="82"/>
      <c r="F631" s="624"/>
    </row>
    <row r="632" spans="1:6" s="64" customFormat="1" ht="63.75">
      <c r="A632" s="118">
        <v>9.06</v>
      </c>
      <c r="B632" s="35" t="s">
        <v>445</v>
      </c>
      <c r="C632" s="7" t="s">
        <v>3</v>
      </c>
      <c r="D632" s="81">
        <v>2</v>
      </c>
      <c r="E632" s="82"/>
      <c r="F632" s="624">
        <f>E632*D632</f>
        <v>0</v>
      </c>
    </row>
    <row r="633" spans="1:6" s="64" customFormat="1">
      <c r="A633" s="118"/>
      <c r="B633" s="35"/>
      <c r="C633" s="7"/>
      <c r="D633" s="81"/>
      <c r="E633" s="82"/>
      <c r="F633" s="624"/>
    </row>
    <row r="634" spans="1:6" s="64" customFormat="1" ht="80.25" customHeight="1">
      <c r="A634" s="118">
        <v>9.07</v>
      </c>
      <c r="B634" s="35" t="s">
        <v>446</v>
      </c>
      <c r="C634" s="7" t="s">
        <v>3</v>
      </c>
      <c r="D634" s="81">
        <v>1</v>
      </c>
      <c r="E634" s="82"/>
      <c r="F634" s="624">
        <f>E634*D634</f>
        <v>0</v>
      </c>
    </row>
    <row r="635" spans="1:6" s="64" customFormat="1" ht="15" customHeight="1">
      <c r="A635" s="118"/>
      <c r="B635" s="35"/>
      <c r="C635" s="7"/>
      <c r="D635" s="81"/>
      <c r="E635" s="82"/>
      <c r="F635" s="624"/>
    </row>
    <row r="636" spans="1:6" s="64" customFormat="1" ht="103.5" customHeight="1">
      <c r="A636" s="118">
        <v>9.08</v>
      </c>
      <c r="B636" s="35" t="s">
        <v>463</v>
      </c>
      <c r="C636" s="7" t="s">
        <v>3</v>
      </c>
      <c r="D636" s="81">
        <v>2</v>
      </c>
      <c r="E636" s="82"/>
      <c r="F636" s="624">
        <f>E636*D636</f>
        <v>0</v>
      </c>
    </row>
    <row r="637" spans="1:6" s="64" customFormat="1" ht="15" customHeight="1">
      <c r="A637" s="118"/>
      <c r="B637" s="35"/>
      <c r="C637" s="7"/>
      <c r="D637" s="81"/>
      <c r="E637" s="82"/>
      <c r="F637" s="624"/>
    </row>
    <row r="638" spans="1:6" s="64" customFormat="1" ht="86.25" customHeight="1">
      <c r="A638" s="118">
        <v>9.09</v>
      </c>
      <c r="B638" s="35" t="s">
        <v>447</v>
      </c>
      <c r="C638" s="7" t="s">
        <v>3</v>
      </c>
      <c r="D638" s="81">
        <v>2</v>
      </c>
      <c r="E638" s="82"/>
      <c r="F638" s="624">
        <f>E638*D638</f>
        <v>0</v>
      </c>
    </row>
    <row r="639" spans="1:6" s="64" customFormat="1" ht="21" customHeight="1">
      <c r="A639" s="118"/>
      <c r="B639" s="35"/>
      <c r="C639" s="7"/>
      <c r="D639" s="81"/>
      <c r="E639" s="82"/>
      <c r="F639" s="624"/>
    </row>
    <row r="640" spans="1:6" s="64" customFormat="1" ht="137.25" customHeight="1">
      <c r="A640" s="118">
        <v>9.1</v>
      </c>
      <c r="B640" s="35" t="s">
        <v>464</v>
      </c>
      <c r="C640" s="7" t="s">
        <v>3</v>
      </c>
      <c r="D640" s="81">
        <v>1</v>
      </c>
      <c r="E640" s="82"/>
      <c r="F640" s="624">
        <f>E640*D640</f>
        <v>0</v>
      </c>
    </row>
    <row r="641" spans="1:6" s="64" customFormat="1" ht="17.25" customHeight="1">
      <c r="A641" s="118"/>
      <c r="B641" s="35"/>
      <c r="C641" s="7"/>
      <c r="D641" s="81"/>
      <c r="E641" s="82"/>
      <c r="F641" s="624"/>
    </row>
    <row r="642" spans="1:6" s="64" customFormat="1" ht="147" customHeight="1">
      <c r="A642" s="118">
        <v>9.11</v>
      </c>
      <c r="B642" s="35" t="s">
        <v>465</v>
      </c>
      <c r="C642" s="7" t="s">
        <v>3</v>
      </c>
      <c r="D642" s="81">
        <v>3</v>
      </c>
      <c r="E642" s="82"/>
      <c r="F642" s="624">
        <f>E642*D642</f>
        <v>0</v>
      </c>
    </row>
    <row r="643" spans="1:6" s="64" customFormat="1" ht="23.25" customHeight="1">
      <c r="A643" s="118"/>
      <c r="B643" s="35"/>
      <c r="C643" s="7"/>
      <c r="D643" s="81"/>
      <c r="E643" s="82"/>
      <c r="F643" s="624"/>
    </row>
    <row r="644" spans="1:6" s="64" customFormat="1" ht="153">
      <c r="A644" s="118">
        <v>9.1199999999999992</v>
      </c>
      <c r="B644" s="35" t="s">
        <v>448</v>
      </c>
      <c r="C644" s="7" t="s">
        <v>3</v>
      </c>
      <c r="D644" s="81">
        <v>2</v>
      </c>
      <c r="E644" s="82"/>
      <c r="F644" s="624">
        <f>E644*D644</f>
        <v>0</v>
      </c>
    </row>
    <row r="645" spans="1:6" s="64" customFormat="1">
      <c r="A645" s="118"/>
      <c r="B645" s="35"/>
      <c r="C645" s="7"/>
      <c r="D645" s="81"/>
      <c r="E645" s="82"/>
      <c r="F645" s="624"/>
    </row>
    <row r="646" spans="1:6" s="64" customFormat="1" ht="76.5">
      <c r="A646" s="118">
        <v>9.1300000000000008</v>
      </c>
      <c r="B646" s="35" t="s">
        <v>1364</v>
      </c>
      <c r="C646" s="7" t="s">
        <v>3</v>
      </c>
      <c r="D646" s="81">
        <v>1</v>
      </c>
      <c r="E646" s="82"/>
      <c r="F646" s="624">
        <f>E646*D646</f>
        <v>0</v>
      </c>
    </row>
    <row r="647" spans="1:6" s="64" customFormat="1">
      <c r="A647" s="118"/>
      <c r="B647" s="35"/>
      <c r="C647" s="7"/>
      <c r="D647" s="81"/>
      <c r="E647" s="82"/>
      <c r="F647" s="624"/>
    </row>
    <row r="648" spans="1:6" s="64" customFormat="1" ht="89.25">
      <c r="A648" s="118">
        <v>9.14</v>
      </c>
      <c r="B648" s="35" t="s">
        <v>1365</v>
      </c>
      <c r="C648" s="7" t="s">
        <v>3</v>
      </c>
      <c r="D648" s="81">
        <v>1</v>
      </c>
      <c r="E648" s="82"/>
      <c r="F648" s="624">
        <f>E648*D648</f>
        <v>0</v>
      </c>
    </row>
    <row r="649" spans="1:6" s="64" customFormat="1">
      <c r="A649" s="118"/>
      <c r="B649" s="35"/>
      <c r="C649" s="7"/>
      <c r="D649" s="81"/>
      <c r="E649" s="82"/>
      <c r="F649" s="624"/>
    </row>
    <row r="650" spans="1:6" s="64" customFormat="1" ht="93.75" customHeight="1">
      <c r="A650" s="118">
        <v>9.15</v>
      </c>
      <c r="B650" s="35" t="s">
        <v>1366</v>
      </c>
      <c r="C650" s="7" t="s">
        <v>3</v>
      </c>
      <c r="D650" s="81">
        <v>2</v>
      </c>
      <c r="E650" s="82"/>
      <c r="F650" s="624">
        <f>E650*D650</f>
        <v>0</v>
      </c>
    </row>
    <row r="651" spans="1:6" s="64" customFormat="1">
      <c r="A651" s="118"/>
      <c r="B651" s="35"/>
      <c r="C651" s="7"/>
      <c r="D651" s="81"/>
      <c r="E651" s="82"/>
      <c r="F651" s="624"/>
    </row>
    <row r="652" spans="1:6" s="64" customFormat="1" ht="76.5">
      <c r="A652" s="118">
        <v>9.16</v>
      </c>
      <c r="B652" s="35" t="s">
        <v>451</v>
      </c>
      <c r="C652" s="7" t="s">
        <v>3</v>
      </c>
      <c r="D652" s="81">
        <v>3</v>
      </c>
      <c r="E652" s="82"/>
      <c r="F652" s="624">
        <f>E652*D652</f>
        <v>0</v>
      </c>
    </row>
    <row r="653" spans="1:6" s="64" customFormat="1">
      <c r="A653" s="118"/>
      <c r="B653" s="35"/>
      <c r="C653" s="7"/>
      <c r="D653" s="81"/>
      <c r="E653" s="82"/>
      <c r="F653" s="624"/>
    </row>
    <row r="654" spans="1:6" s="64" customFormat="1" ht="76.5">
      <c r="A654" s="118">
        <v>9.17</v>
      </c>
      <c r="B654" s="35" t="s">
        <v>450</v>
      </c>
      <c r="C654" s="7" t="s">
        <v>3</v>
      </c>
      <c r="D654" s="81">
        <v>4</v>
      </c>
      <c r="E654" s="82"/>
      <c r="F654" s="624">
        <f>E654*D654</f>
        <v>0</v>
      </c>
    </row>
    <row r="655" spans="1:6" s="64" customFormat="1">
      <c r="A655" s="118"/>
      <c r="B655" s="35"/>
      <c r="C655" s="7"/>
      <c r="D655" s="81"/>
      <c r="E655" s="82"/>
      <c r="F655" s="624"/>
    </row>
    <row r="656" spans="1:6" s="64" customFormat="1" ht="76.5">
      <c r="A656" s="118">
        <v>9.18</v>
      </c>
      <c r="B656" s="35" t="s">
        <v>449</v>
      </c>
      <c r="C656" s="7" t="s">
        <v>3</v>
      </c>
      <c r="D656" s="81">
        <v>2</v>
      </c>
      <c r="E656" s="82"/>
      <c r="F656" s="624">
        <f>E656*D656</f>
        <v>0</v>
      </c>
    </row>
    <row r="657" spans="1:6" s="64" customFormat="1">
      <c r="A657" s="118"/>
      <c r="B657" s="35"/>
      <c r="C657" s="7"/>
      <c r="D657" s="81"/>
      <c r="E657" s="82"/>
      <c r="F657" s="624"/>
    </row>
    <row r="658" spans="1:6" s="64" customFormat="1">
      <c r="A658" s="118"/>
      <c r="B658" s="35"/>
      <c r="C658" s="7"/>
      <c r="D658" s="81"/>
      <c r="E658" s="82"/>
      <c r="F658" s="624"/>
    </row>
    <row r="659" spans="1:6" s="64" customFormat="1">
      <c r="B659" s="35" t="s">
        <v>105</v>
      </c>
      <c r="C659" s="7"/>
      <c r="D659" s="81"/>
      <c r="E659" s="82"/>
      <c r="F659" s="624"/>
    </row>
    <row r="660" spans="1:6" s="64" customFormat="1">
      <c r="A660" s="118"/>
      <c r="B660" s="35" t="s">
        <v>454</v>
      </c>
      <c r="C660" s="7"/>
      <c r="D660" s="81"/>
      <c r="E660" s="82"/>
      <c r="F660" s="624"/>
    </row>
    <row r="661" spans="1:6" s="64" customFormat="1" ht="267.75">
      <c r="A661" s="118">
        <v>9.19</v>
      </c>
      <c r="B661" s="201" t="s">
        <v>1290</v>
      </c>
      <c r="C661" s="7"/>
      <c r="D661" s="81"/>
      <c r="E661" s="82"/>
      <c r="F661" s="624"/>
    </row>
    <row r="662" spans="1:6" s="64" customFormat="1" ht="150" customHeight="1">
      <c r="A662" s="118">
        <v>9.1999999999999993</v>
      </c>
      <c r="B662" s="16" t="s">
        <v>1291</v>
      </c>
      <c r="C662" s="7" t="s">
        <v>3</v>
      </c>
      <c r="D662" s="81">
        <v>3</v>
      </c>
      <c r="E662" s="82"/>
      <c r="F662" s="624">
        <f>E662*D662</f>
        <v>0</v>
      </c>
    </row>
    <row r="663" spans="1:6" s="64" customFormat="1">
      <c r="A663" s="118"/>
      <c r="B663" s="16"/>
      <c r="C663" s="7"/>
      <c r="D663" s="81"/>
      <c r="E663" s="82"/>
      <c r="F663" s="624"/>
    </row>
    <row r="664" spans="1:6" s="64" customFormat="1" ht="174.75" customHeight="1">
      <c r="A664" s="118">
        <v>9.2100000000000009</v>
      </c>
      <c r="B664" s="16" t="s">
        <v>3011</v>
      </c>
      <c r="C664" s="7" t="s">
        <v>3</v>
      </c>
      <c r="D664" s="81">
        <v>1</v>
      </c>
      <c r="E664" s="82"/>
      <c r="F664" s="624">
        <f>E664*D664</f>
        <v>0</v>
      </c>
    </row>
    <row r="665" spans="1:6" s="64" customFormat="1" ht="17.25" customHeight="1">
      <c r="A665" s="118"/>
      <c r="B665" s="16"/>
      <c r="C665" s="7"/>
      <c r="D665" s="81"/>
      <c r="E665" s="82"/>
      <c r="F665" s="624"/>
    </row>
    <row r="666" spans="1:6" s="64" customFormat="1" ht="161.25" customHeight="1">
      <c r="A666" s="118">
        <v>9.2200000000000006</v>
      </c>
      <c r="B666" s="16" t="s">
        <v>3012</v>
      </c>
      <c r="C666" s="7" t="s">
        <v>3</v>
      </c>
      <c r="D666" s="81">
        <v>2</v>
      </c>
      <c r="E666" s="82"/>
      <c r="F666" s="624">
        <f>E666*D666</f>
        <v>0</v>
      </c>
    </row>
    <row r="667" spans="1:6" s="64" customFormat="1" ht="29.25" customHeight="1">
      <c r="A667" s="118"/>
      <c r="B667" s="16"/>
      <c r="C667" s="7"/>
      <c r="D667" s="81"/>
      <c r="E667" s="82"/>
      <c r="F667" s="624"/>
    </row>
    <row r="668" spans="1:6" s="64" customFormat="1" ht="191.25">
      <c r="A668" s="118">
        <v>9.23</v>
      </c>
      <c r="B668" s="16" t="s">
        <v>1363</v>
      </c>
      <c r="C668" s="7" t="s">
        <v>3</v>
      </c>
      <c r="D668" s="81">
        <v>1</v>
      </c>
      <c r="E668" s="82"/>
      <c r="F668" s="624">
        <f>E668*D668</f>
        <v>0</v>
      </c>
    </row>
    <row r="669" spans="1:6" s="64" customFormat="1">
      <c r="A669" s="118"/>
      <c r="B669" s="16"/>
      <c r="C669" s="7"/>
      <c r="D669" s="81"/>
      <c r="E669" s="82"/>
      <c r="F669" s="624"/>
    </row>
    <row r="670" spans="1:6" s="64" customFormat="1" ht="153">
      <c r="A670" s="118">
        <v>9.24</v>
      </c>
      <c r="B670" s="16" t="s">
        <v>1292</v>
      </c>
      <c r="C670" s="7" t="s">
        <v>3</v>
      </c>
      <c r="D670" s="81">
        <v>1</v>
      </c>
      <c r="E670" s="82"/>
      <c r="F670" s="624">
        <f>E670*D670</f>
        <v>0</v>
      </c>
    </row>
    <row r="671" spans="1:6" s="64" customFormat="1">
      <c r="A671" s="118"/>
      <c r="B671" s="16"/>
      <c r="C671" s="7"/>
      <c r="D671" s="81"/>
      <c r="E671" s="82"/>
      <c r="F671" s="624"/>
    </row>
    <row r="672" spans="1:6" s="64" customFormat="1">
      <c r="A672" s="118"/>
      <c r="B672" s="16" t="s">
        <v>455</v>
      </c>
      <c r="C672" s="7"/>
      <c r="D672" s="81"/>
      <c r="E672" s="82"/>
      <c r="F672" s="624"/>
    </row>
    <row r="673" spans="1:6" s="64" customFormat="1" ht="216.75">
      <c r="A673" s="118">
        <v>9.25</v>
      </c>
      <c r="B673" s="201" t="s">
        <v>1288</v>
      </c>
      <c r="C673" s="7"/>
      <c r="D673" s="81"/>
      <c r="E673" s="82"/>
      <c r="F673" s="624"/>
    </row>
    <row r="674" spans="1:6" s="64" customFormat="1" ht="156.75" customHeight="1">
      <c r="A674" s="118">
        <v>9.26</v>
      </c>
      <c r="B674" s="16" t="s">
        <v>1289</v>
      </c>
      <c r="C674" s="7" t="s">
        <v>3</v>
      </c>
      <c r="D674" s="81">
        <v>1</v>
      </c>
      <c r="E674" s="82"/>
      <c r="F674" s="624">
        <f>E674*D674</f>
        <v>0</v>
      </c>
    </row>
    <row r="675" spans="1:6" s="64" customFormat="1" ht="16.5" customHeight="1">
      <c r="A675" s="118"/>
      <c r="B675" s="16"/>
      <c r="C675" s="7"/>
      <c r="D675" s="81"/>
      <c r="E675" s="82"/>
      <c r="F675" s="624"/>
    </row>
    <row r="676" spans="1:6" s="64" customFormat="1" ht="15" customHeight="1">
      <c r="A676" s="118"/>
      <c r="B676" s="16" t="s">
        <v>456</v>
      </c>
      <c r="C676" s="7"/>
      <c r="D676" s="81"/>
      <c r="E676" s="82"/>
      <c r="F676" s="624"/>
    </row>
    <row r="677" spans="1:6" s="64" customFormat="1" ht="180.75" customHeight="1">
      <c r="A677" s="118">
        <v>9.27</v>
      </c>
      <c r="B677" s="35" t="s">
        <v>1293</v>
      </c>
      <c r="C677" s="7" t="s">
        <v>3</v>
      </c>
      <c r="D677" s="81">
        <v>1</v>
      </c>
      <c r="E677" s="82"/>
      <c r="F677" s="624">
        <f>E677*D677</f>
        <v>0</v>
      </c>
    </row>
    <row r="678" spans="1:6" s="64" customFormat="1" ht="18" customHeight="1">
      <c r="A678" s="118"/>
      <c r="F678" s="158"/>
    </row>
    <row r="679" spans="1:6" s="64" customFormat="1" ht="193.5" customHeight="1">
      <c r="A679" s="118">
        <v>9.2799999999999994</v>
      </c>
      <c r="B679" s="35" t="s">
        <v>1294</v>
      </c>
      <c r="C679" s="7" t="s">
        <v>3</v>
      </c>
      <c r="D679" s="81">
        <v>1</v>
      </c>
      <c r="E679" s="82"/>
      <c r="F679" s="624">
        <f>E679*D679</f>
        <v>0</v>
      </c>
    </row>
    <row r="680" spans="1:6" s="64" customFormat="1">
      <c r="A680" s="118"/>
      <c r="B680" s="35"/>
      <c r="C680" s="7"/>
      <c r="D680" s="81"/>
      <c r="E680" s="82"/>
      <c r="F680" s="624"/>
    </row>
    <row r="681" spans="1:6" s="64" customFormat="1" ht="178.5" customHeight="1">
      <c r="A681" s="118">
        <v>9.2899999999999991</v>
      </c>
      <c r="B681" s="34" t="s">
        <v>1295</v>
      </c>
      <c r="C681" s="7" t="s">
        <v>3</v>
      </c>
      <c r="D681" s="81">
        <v>1</v>
      </c>
      <c r="E681" s="82"/>
      <c r="F681" s="624">
        <f>E681*D681</f>
        <v>0</v>
      </c>
    </row>
    <row r="682" spans="1:6" s="64" customFormat="1" ht="18" customHeight="1">
      <c r="A682" s="118"/>
      <c r="B682" s="34"/>
      <c r="C682" s="7"/>
      <c r="D682" s="81"/>
      <c r="E682" s="82"/>
      <c r="F682" s="624"/>
    </row>
    <row r="683" spans="1:6" s="64" customFormat="1" ht="181.5">
      <c r="A683" s="118">
        <v>9.3000000000000007</v>
      </c>
      <c r="B683" s="35" t="s">
        <v>1296</v>
      </c>
      <c r="C683" s="7" t="s">
        <v>3</v>
      </c>
      <c r="D683" s="81">
        <v>1</v>
      </c>
      <c r="E683" s="82"/>
      <c r="F683" s="624">
        <f>E683*D683</f>
        <v>0</v>
      </c>
    </row>
    <row r="684" spans="1:6" s="64" customFormat="1">
      <c r="A684" s="118"/>
      <c r="B684" s="35"/>
      <c r="C684" s="7"/>
      <c r="D684" s="81"/>
      <c r="E684" s="82"/>
      <c r="F684" s="624"/>
    </row>
    <row r="685" spans="1:6" s="64" customFormat="1" ht="117.75">
      <c r="A685" s="118">
        <v>9.31</v>
      </c>
      <c r="B685" s="35" t="s">
        <v>1297</v>
      </c>
      <c r="C685" s="7" t="s">
        <v>3</v>
      </c>
      <c r="D685" s="81">
        <v>1</v>
      </c>
      <c r="E685" s="82"/>
      <c r="F685" s="624">
        <f>E685*D685</f>
        <v>0</v>
      </c>
    </row>
    <row r="686" spans="1:6" s="64" customFormat="1">
      <c r="A686" s="118"/>
      <c r="B686" s="35"/>
      <c r="C686" s="7"/>
      <c r="D686" s="81"/>
      <c r="E686" s="82"/>
      <c r="F686" s="624"/>
    </row>
    <row r="687" spans="1:6" s="64" customFormat="1" ht="130.5">
      <c r="A687" s="202">
        <v>9.32</v>
      </c>
      <c r="B687" s="17" t="s">
        <v>1298</v>
      </c>
      <c r="C687" s="8" t="s">
        <v>3</v>
      </c>
      <c r="D687" s="157">
        <v>1</v>
      </c>
      <c r="E687" s="82"/>
      <c r="F687" s="616">
        <f>E687*D687</f>
        <v>0</v>
      </c>
    </row>
    <row r="688" spans="1:6" s="64" customFormat="1">
      <c r="A688" s="202"/>
      <c r="B688" s="17"/>
      <c r="C688" s="8"/>
      <c r="D688" s="157"/>
      <c r="E688" s="82"/>
      <c r="F688" s="616"/>
    </row>
    <row r="689" spans="1:6" s="64" customFormat="1" ht="159.75" customHeight="1">
      <c r="A689" s="118">
        <v>9.33</v>
      </c>
      <c r="B689" s="35" t="s">
        <v>1299</v>
      </c>
      <c r="C689" s="7" t="s">
        <v>3</v>
      </c>
      <c r="D689" s="81">
        <v>1</v>
      </c>
      <c r="E689" s="82"/>
      <c r="F689" s="624">
        <f>E689*D689</f>
        <v>0</v>
      </c>
    </row>
    <row r="690" spans="1:6" s="64" customFormat="1" ht="18" customHeight="1">
      <c r="A690" s="118"/>
      <c r="F690" s="158"/>
    </row>
    <row r="691" spans="1:6" s="64" customFormat="1">
      <c r="B691" s="64" t="s">
        <v>457</v>
      </c>
      <c r="F691" s="158"/>
    </row>
    <row r="692" spans="1:6" s="64" customFormat="1" ht="165" customHeight="1">
      <c r="A692" s="118">
        <v>9.34</v>
      </c>
      <c r="B692" s="34" t="s">
        <v>1304</v>
      </c>
      <c r="C692" s="7" t="s">
        <v>3</v>
      </c>
      <c r="D692" s="81">
        <v>3</v>
      </c>
      <c r="E692" s="82"/>
      <c r="F692" s="624">
        <f>E692*D692</f>
        <v>0</v>
      </c>
    </row>
    <row r="693" spans="1:6" s="64" customFormat="1" ht="15" customHeight="1">
      <c r="A693" s="118"/>
      <c r="B693" s="34"/>
      <c r="C693" s="7"/>
      <c r="D693" s="81"/>
      <c r="E693" s="82"/>
      <c r="F693" s="624"/>
    </row>
    <row r="694" spans="1:6" s="64" customFormat="1" ht="180.75" customHeight="1">
      <c r="A694" s="118">
        <v>9.35</v>
      </c>
      <c r="B694" s="34" t="s">
        <v>1303</v>
      </c>
      <c r="C694" s="7" t="s">
        <v>3</v>
      </c>
      <c r="D694" s="81">
        <v>2</v>
      </c>
      <c r="E694" s="82"/>
      <c r="F694" s="624">
        <f>E694*D694</f>
        <v>0</v>
      </c>
    </row>
    <row r="695" spans="1:6" s="64" customFormat="1" ht="20.25" customHeight="1">
      <c r="A695" s="118"/>
      <c r="B695" s="34"/>
      <c r="C695" s="7"/>
      <c r="D695" s="81"/>
      <c r="E695" s="82"/>
      <c r="F695" s="624"/>
    </row>
    <row r="696" spans="1:6" s="64" customFormat="1" ht="180" customHeight="1">
      <c r="A696" s="118">
        <v>9.36</v>
      </c>
      <c r="B696" s="34" t="s">
        <v>1302</v>
      </c>
      <c r="C696" s="7" t="s">
        <v>3</v>
      </c>
      <c r="D696" s="81">
        <v>1</v>
      </c>
      <c r="E696" s="82"/>
      <c r="F696" s="624">
        <f>E696*D696</f>
        <v>0</v>
      </c>
    </row>
    <row r="697" spans="1:6" s="64" customFormat="1" ht="18" customHeight="1">
      <c r="A697" s="118"/>
      <c r="B697" s="34"/>
      <c r="C697" s="7"/>
      <c r="D697" s="81"/>
      <c r="E697" s="82"/>
      <c r="F697" s="624"/>
    </row>
    <row r="698" spans="1:6" s="64" customFormat="1" ht="155.25" customHeight="1">
      <c r="A698" s="118">
        <v>9.3699999999999992</v>
      </c>
      <c r="B698" s="34" t="s">
        <v>1301</v>
      </c>
      <c r="C698" s="7" t="s">
        <v>3</v>
      </c>
      <c r="D698" s="81">
        <v>1</v>
      </c>
      <c r="E698" s="82"/>
      <c r="F698" s="624">
        <f>E698*D698</f>
        <v>0</v>
      </c>
    </row>
    <row r="699" spans="1:6" s="64" customFormat="1" ht="18" customHeight="1">
      <c r="A699" s="118"/>
      <c r="B699" s="34"/>
      <c r="C699" s="7"/>
      <c r="D699" s="81"/>
      <c r="E699" s="82"/>
      <c r="F699" s="624"/>
    </row>
    <row r="700" spans="1:6" s="64" customFormat="1" ht="153.75" customHeight="1">
      <c r="A700" s="118">
        <v>9.3800000000000008</v>
      </c>
      <c r="B700" s="34" t="s">
        <v>1305</v>
      </c>
      <c r="C700" s="7" t="s">
        <v>3</v>
      </c>
      <c r="D700" s="81">
        <v>2</v>
      </c>
      <c r="E700" s="82"/>
      <c r="F700" s="624">
        <f>E700*D700</f>
        <v>0</v>
      </c>
    </row>
    <row r="701" spans="1:6" s="64" customFormat="1" ht="18" customHeight="1">
      <c r="A701" s="118"/>
      <c r="B701" s="34"/>
      <c r="C701" s="7"/>
      <c r="D701" s="81"/>
      <c r="E701" s="82"/>
      <c r="F701" s="624"/>
    </row>
    <row r="702" spans="1:6" s="64" customFormat="1" ht="156" customHeight="1">
      <c r="A702" s="118">
        <v>9.39</v>
      </c>
      <c r="B702" s="34" t="s">
        <v>1300</v>
      </c>
      <c r="C702" s="7" t="s">
        <v>3</v>
      </c>
      <c r="D702" s="81">
        <v>2</v>
      </c>
      <c r="E702" s="82"/>
      <c r="F702" s="624">
        <f>E702*D702</f>
        <v>0</v>
      </c>
    </row>
    <row r="703" spans="1:6" s="64" customFormat="1" ht="18" customHeight="1">
      <c r="A703" s="118"/>
      <c r="B703" s="34"/>
      <c r="C703" s="7"/>
      <c r="D703" s="81"/>
      <c r="E703" s="82"/>
      <c r="F703" s="624"/>
    </row>
    <row r="704" spans="1:6" s="64" customFormat="1" ht="179.25" customHeight="1">
      <c r="A704" s="118">
        <v>9.4</v>
      </c>
      <c r="B704" s="34" t="s">
        <v>1306</v>
      </c>
      <c r="C704" s="7" t="s">
        <v>3</v>
      </c>
      <c r="D704" s="81">
        <v>3</v>
      </c>
      <c r="E704" s="82"/>
      <c r="F704" s="624">
        <f>E704*D704</f>
        <v>0</v>
      </c>
    </row>
    <row r="705" spans="1:6" s="64" customFormat="1" ht="18" customHeight="1">
      <c r="A705" s="118"/>
      <c r="B705" s="34"/>
      <c r="C705" s="7"/>
      <c r="D705" s="81"/>
      <c r="E705" s="82"/>
      <c r="F705" s="624"/>
    </row>
    <row r="706" spans="1:6" s="64" customFormat="1" ht="191.25" customHeight="1">
      <c r="A706" s="118">
        <v>9.4</v>
      </c>
      <c r="B706" s="34" t="s">
        <v>1307</v>
      </c>
      <c r="C706" s="7" t="s">
        <v>3</v>
      </c>
      <c r="D706" s="81">
        <v>3</v>
      </c>
      <c r="E706" s="82"/>
      <c r="F706" s="624">
        <f>E706*D706</f>
        <v>0</v>
      </c>
    </row>
    <row r="707" spans="1:6" s="64" customFormat="1" ht="18" customHeight="1">
      <c r="A707" s="118"/>
      <c r="B707" s="34"/>
      <c r="C707" s="7"/>
      <c r="D707" s="81"/>
      <c r="E707" s="82"/>
      <c r="F707" s="624"/>
    </row>
    <row r="708" spans="1:6" s="64" customFormat="1" ht="165" customHeight="1">
      <c r="A708" s="118">
        <v>9.41</v>
      </c>
      <c r="B708" s="34" t="s">
        <v>1308</v>
      </c>
      <c r="C708" s="7" t="s">
        <v>3</v>
      </c>
      <c r="D708" s="81">
        <v>1</v>
      </c>
      <c r="E708" s="82"/>
      <c r="F708" s="624">
        <f>E708*D708</f>
        <v>0</v>
      </c>
    </row>
    <row r="709" spans="1:6" s="64" customFormat="1" ht="18" customHeight="1">
      <c r="A709" s="118"/>
      <c r="B709" s="34"/>
      <c r="C709" s="7"/>
      <c r="D709" s="81"/>
      <c r="E709" s="82"/>
      <c r="F709" s="624"/>
    </row>
    <row r="710" spans="1:6" s="64" customFormat="1" ht="190.5" customHeight="1">
      <c r="A710" s="118">
        <v>9.42</v>
      </c>
      <c r="B710" s="34" t="s">
        <v>1309</v>
      </c>
      <c r="C710" s="7" t="s">
        <v>3</v>
      </c>
      <c r="D710" s="81">
        <v>3</v>
      </c>
      <c r="E710" s="82"/>
      <c r="F710" s="624">
        <f>E710*D710</f>
        <v>0</v>
      </c>
    </row>
    <row r="711" spans="1:6" s="64" customFormat="1" ht="18" customHeight="1">
      <c r="A711" s="118"/>
      <c r="B711" s="34"/>
      <c r="C711" s="7"/>
      <c r="D711" s="81"/>
      <c r="E711" s="82"/>
      <c r="F711" s="624"/>
    </row>
    <row r="712" spans="1:6" s="64" customFormat="1" ht="164.25" customHeight="1">
      <c r="A712" s="118">
        <v>9.43</v>
      </c>
      <c r="B712" s="34" t="s">
        <v>1310</v>
      </c>
      <c r="C712" s="7" t="s">
        <v>3</v>
      </c>
      <c r="D712" s="81">
        <v>1</v>
      </c>
      <c r="E712" s="82"/>
      <c r="F712" s="624">
        <f>E712*D712</f>
        <v>0</v>
      </c>
    </row>
    <row r="713" spans="1:6" s="64" customFormat="1" ht="18" customHeight="1">
      <c r="A713" s="118"/>
      <c r="B713" s="90"/>
      <c r="C713" s="7"/>
      <c r="D713" s="81"/>
      <c r="E713" s="82"/>
      <c r="F713" s="624"/>
    </row>
    <row r="714" spans="1:6" s="64" customFormat="1" ht="126.75" customHeight="1">
      <c r="A714" s="118">
        <v>9.44</v>
      </c>
      <c r="B714" s="34" t="s">
        <v>1311</v>
      </c>
      <c r="C714" s="7" t="s">
        <v>3</v>
      </c>
      <c r="D714" s="81">
        <v>2</v>
      </c>
      <c r="E714" s="82"/>
      <c r="F714" s="624">
        <f>E714*D714</f>
        <v>0</v>
      </c>
    </row>
    <row r="715" spans="1:6" s="64" customFormat="1" ht="18" customHeight="1">
      <c r="A715" s="118"/>
      <c r="B715" s="34"/>
      <c r="C715" s="7"/>
      <c r="D715" s="81"/>
      <c r="E715" s="82"/>
      <c r="F715" s="624"/>
    </row>
    <row r="716" spans="1:6" s="64" customFormat="1" ht="156" customHeight="1">
      <c r="A716" s="118">
        <v>9.4499999999999993</v>
      </c>
      <c r="B716" s="34" t="s">
        <v>1312</v>
      </c>
      <c r="C716" s="7" t="s">
        <v>3</v>
      </c>
      <c r="D716" s="81">
        <v>1</v>
      </c>
      <c r="E716" s="82"/>
      <c r="F716" s="624">
        <f>E716*D716</f>
        <v>0</v>
      </c>
    </row>
    <row r="717" spans="1:6" s="64" customFormat="1" ht="18" customHeight="1">
      <c r="A717" s="118" t="s">
        <v>1367</v>
      </c>
      <c r="B717" s="34"/>
      <c r="C717" s="7"/>
      <c r="D717" s="81"/>
      <c r="E717" s="82"/>
      <c r="F717" s="624"/>
    </row>
    <row r="718" spans="1:6" s="64" customFormat="1" ht="181.5" customHeight="1">
      <c r="A718" s="118">
        <v>9.4600000000000009</v>
      </c>
      <c r="B718" s="34" t="s">
        <v>1313</v>
      </c>
      <c r="C718" s="7" t="s">
        <v>3</v>
      </c>
      <c r="D718" s="81">
        <v>3</v>
      </c>
      <c r="E718" s="82"/>
      <c r="F718" s="624">
        <f>E718*D718</f>
        <v>0</v>
      </c>
    </row>
    <row r="719" spans="1:6" s="64" customFormat="1" ht="24" customHeight="1">
      <c r="A719" s="118"/>
      <c r="B719" s="34"/>
      <c r="C719" s="7"/>
      <c r="D719" s="81"/>
      <c r="E719" s="82"/>
      <c r="F719" s="624"/>
    </row>
    <row r="720" spans="1:6" s="64" customFormat="1" ht="165.75" customHeight="1">
      <c r="A720" s="118">
        <v>9.4700000000000006</v>
      </c>
      <c r="B720" s="34" t="s">
        <v>1361</v>
      </c>
      <c r="F720" s="158"/>
    </row>
    <row r="721" spans="1:6" s="64" customFormat="1" ht="25.5" customHeight="1">
      <c r="A721" s="118"/>
      <c r="B721" s="218" t="s">
        <v>1353</v>
      </c>
      <c r="C721" s="7" t="s">
        <v>3</v>
      </c>
      <c r="D721" s="81">
        <v>1</v>
      </c>
      <c r="E721" s="82"/>
      <c r="F721" s="624">
        <f t="shared" ref="F721:F726" si="5">E721*D721</f>
        <v>0</v>
      </c>
    </row>
    <row r="722" spans="1:6" s="64" customFormat="1" ht="24" customHeight="1">
      <c r="A722" s="118"/>
      <c r="B722" s="218" t="s">
        <v>1354</v>
      </c>
      <c r="C722" s="7" t="s">
        <v>3</v>
      </c>
      <c r="D722" s="81">
        <v>1</v>
      </c>
      <c r="E722" s="82"/>
      <c r="F722" s="624">
        <f t="shared" si="5"/>
        <v>0</v>
      </c>
    </row>
    <row r="723" spans="1:6" s="64" customFormat="1" ht="24" customHeight="1">
      <c r="A723" s="118"/>
      <c r="B723" s="218" t="s">
        <v>1355</v>
      </c>
      <c r="C723" s="7" t="s">
        <v>3</v>
      </c>
      <c r="D723" s="81">
        <v>1</v>
      </c>
      <c r="E723" s="82"/>
      <c r="F723" s="624">
        <f t="shared" si="5"/>
        <v>0</v>
      </c>
    </row>
    <row r="724" spans="1:6" s="64" customFormat="1" ht="39" customHeight="1">
      <c r="A724" s="118"/>
      <c r="B724" s="218" t="s">
        <v>1356</v>
      </c>
      <c r="C724" s="7" t="s">
        <v>3</v>
      </c>
      <c r="D724" s="81">
        <v>1</v>
      </c>
      <c r="E724" s="82"/>
      <c r="F724" s="624">
        <f t="shared" si="5"/>
        <v>0</v>
      </c>
    </row>
    <row r="725" spans="1:6" s="64" customFormat="1" ht="44.25" customHeight="1">
      <c r="A725" s="118"/>
      <c r="B725" s="218" t="s">
        <v>1357</v>
      </c>
      <c r="C725" s="7" t="s">
        <v>3</v>
      </c>
      <c r="D725" s="81">
        <v>2</v>
      </c>
      <c r="E725" s="82"/>
      <c r="F725" s="624">
        <f t="shared" si="5"/>
        <v>0</v>
      </c>
    </row>
    <row r="726" spans="1:6" s="64" customFormat="1" ht="37.5" customHeight="1">
      <c r="A726" s="118"/>
      <c r="B726" s="218" t="s">
        <v>1358</v>
      </c>
      <c r="C726" s="7" t="s">
        <v>3</v>
      </c>
      <c r="D726" s="81">
        <v>1</v>
      </c>
      <c r="E726" s="82"/>
      <c r="F726" s="624">
        <f t="shared" si="5"/>
        <v>0</v>
      </c>
    </row>
    <row r="727" spans="1:6" s="64" customFormat="1" ht="16.5" customHeight="1">
      <c r="A727" s="118"/>
      <c r="B727" s="218"/>
      <c r="C727" s="7"/>
      <c r="D727" s="81"/>
      <c r="E727" s="82"/>
      <c r="F727" s="624"/>
    </row>
    <row r="728" spans="1:6" s="64" customFormat="1" ht="138" customHeight="1">
      <c r="A728" s="118">
        <v>9.4</v>
      </c>
      <c r="B728" s="34" t="s">
        <v>1362</v>
      </c>
      <c r="F728" s="158"/>
    </row>
    <row r="729" spans="1:6" s="64" customFormat="1" ht="28.5" customHeight="1">
      <c r="A729" s="118"/>
      <c r="B729" s="218" t="s">
        <v>1359</v>
      </c>
      <c r="C729" s="7" t="s">
        <v>3</v>
      </c>
      <c r="D729" s="81">
        <v>1</v>
      </c>
      <c r="E729" s="82"/>
      <c r="F729" s="624">
        <f>E729*D729</f>
        <v>0</v>
      </c>
    </row>
    <row r="730" spans="1:6" s="64" customFormat="1" ht="42.75" customHeight="1">
      <c r="A730" s="118"/>
      <c r="B730" s="218" t="s">
        <v>1360</v>
      </c>
      <c r="C730" s="7" t="s">
        <v>3</v>
      </c>
      <c r="D730" s="81">
        <v>1</v>
      </c>
      <c r="E730" s="82"/>
      <c r="F730" s="624">
        <f>E730*D730</f>
        <v>0</v>
      </c>
    </row>
    <row r="731" spans="1:6" s="64" customFormat="1" ht="18" customHeight="1">
      <c r="A731" s="118"/>
      <c r="B731" s="34"/>
      <c r="C731" s="7"/>
      <c r="D731" s="81"/>
      <c r="E731" s="82"/>
      <c r="F731" s="624"/>
    </row>
    <row r="732" spans="1:6" s="64" customFormat="1" ht="117.75" customHeight="1">
      <c r="A732" s="118">
        <v>9.4199999999999893</v>
      </c>
      <c r="B732" s="35" t="s">
        <v>1314</v>
      </c>
      <c r="C732" s="7" t="s">
        <v>3</v>
      </c>
      <c r="D732" s="81">
        <v>1</v>
      </c>
      <c r="E732" s="82"/>
      <c r="F732" s="624">
        <f>E732*D732</f>
        <v>0</v>
      </c>
    </row>
    <row r="733" spans="1:6" s="64" customFormat="1" ht="18" customHeight="1">
      <c r="A733" s="118"/>
      <c r="B733" s="90"/>
      <c r="C733" s="7"/>
      <c r="D733" s="81"/>
      <c r="E733" s="82"/>
      <c r="F733" s="624"/>
    </row>
    <row r="734" spans="1:6" s="64" customFormat="1" ht="141" customHeight="1">
      <c r="A734" s="118">
        <v>9.4299999999999908</v>
      </c>
      <c r="B734" s="32" t="s">
        <v>458</v>
      </c>
      <c r="C734" s="67" t="s">
        <v>16</v>
      </c>
      <c r="D734" s="81">
        <v>73</v>
      </c>
      <c r="E734" s="82"/>
      <c r="F734" s="624">
        <f>E734*D734</f>
        <v>0</v>
      </c>
    </row>
    <row r="735" spans="1:6" s="64" customFormat="1">
      <c r="A735" s="118"/>
      <c r="B735" s="203"/>
      <c r="C735" s="67"/>
      <c r="D735" s="81"/>
      <c r="E735" s="82"/>
      <c r="F735" s="624"/>
    </row>
    <row r="736" spans="1:6" s="64" customFormat="1" ht="108" customHeight="1">
      <c r="A736" s="118">
        <v>9.4399999999999906</v>
      </c>
      <c r="B736" s="23" t="s">
        <v>459</v>
      </c>
      <c r="C736" s="7" t="s">
        <v>16</v>
      </c>
      <c r="D736" s="81">
        <v>68</v>
      </c>
      <c r="E736" s="82"/>
      <c r="F736" s="624">
        <f>E736*D736</f>
        <v>0</v>
      </c>
    </row>
    <row r="737" spans="1:6" s="64" customFormat="1" ht="16.5" customHeight="1">
      <c r="A737" s="118"/>
      <c r="B737" s="23"/>
      <c r="C737" s="7"/>
      <c r="D737" s="81"/>
      <c r="E737" s="82"/>
      <c r="F737" s="624"/>
    </row>
    <row r="738" spans="1:6" s="64" customFormat="1" ht="182.25" customHeight="1">
      <c r="A738" s="118">
        <v>9.4499999999999904</v>
      </c>
      <c r="B738" s="23" t="s">
        <v>466</v>
      </c>
      <c r="C738" s="67"/>
      <c r="D738" s="81"/>
      <c r="E738" s="82"/>
      <c r="F738" s="624"/>
    </row>
    <row r="739" spans="1:6" s="64" customFormat="1" ht="18" customHeight="1">
      <c r="A739" s="118"/>
      <c r="B739" s="23" t="s">
        <v>124</v>
      </c>
      <c r="C739" s="7" t="s">
        <v>3</v>
      </c>
      <c r="D739" s="81">
        <v>4</v>
      </c>
      <c r="E739" s="83"/>
      <c r="F739" s="624">
        <f t="shared" ref="F739:F746" si="6">E739*D739</f>
        <v>0</v>
      </c>
    </row>
    <row r="740" spans="1:6" s="64" customFormat="1" ht="15.75" customHeight="1">
      <c r="A740" s="118"/>
      <c r="B740" s="23" t="s">
        <v>125</v>
      </c>
      <c r="C740" s="7" t="s">
        <v>3</v>
      </c>
      <c r="D740" s="81">
        <v>4</v>
      </c>
      <c r="E740" s="83"/>
      <c r="F740" s="624">
        <f t="shared" si="6"/>
        <v>0</v>
      </c>
    </row>
    <row r="741" spans="1:6" s="64" customFormat="1">
      <c r="A741" s="118"/>
      <c r="B741" s="23" t="s">
        <v>126</v>
      </c>
      <c r="C741" s="7" t="s">
        <v>3</v>
      </c>
      <c r="D741" s="81">
        <v>2</v>
      </c>
      <c r="E741" s="83"/>
      <c r="F741" s="624">
        <f t="shared" si="6"/>
        <v>0</v>
      </c>
    </row>
    <row r="742" spans="1:6" s="64" customFormat="1">
      <c r="A742" s="118"/>
      <c r="B742" s="23" t="s">
        <v>127</v>
      </c>
      <c r="C742" s="7" t="s">
        <v>3</v>
      </c>
      <c r="D742" s="81">
        <v>1</v>
      </c>
      <c r="E742" s="83"/>
      <c r="F742" s="624">
        <f t="shared" si="6"/>
        <v>0</v>
      </c>
    </row>
    <row r="743" spans="1:6" s="64" customFormat="1">
      <c r="A743" s="118"/>
      <c r="B743" s="23" t="s">
        <v>128</v>
      </c>
      <c r="C743" s="7" t="s">
        <v>3</v>
      </c>
      <c r="D743" s="81">
        <v>2</v>
      </c>
      <c r="E743" s="83"/>
      <c r="F743" s="624">
        <f t="shared" si="6"/>
        <v>0</v>
      </c>
    </row>
    <row r="744" spans="1:6" s="64" customFormat="1">
      <c r="A744" s="118"/>
      <c r="B744" s="23" t="s">
        <v>129</v>
      </c>
      <c r="C744" s="7" t="s">
        <v>3</v>
      </c>
      <c r="D744" s="81">
        <v>1</v>
      </c>
      <c r="E744" s="83"/>
      <c r="F744" s="624">
        <f t="shared" si="6"/>
        <v>0</v>
      </c>
    </row>
    <row r="745" spans="1:6" s="64" customFormat="1">
      <c r="A745" s="118"/>
      <c r="B745" s="23" t="s">
        <v>130</v>
      </c>
      <c r="C745" s="7" t="s">
        <v>3</v>
      </c>
      <c r="D745" s="81">
        <v>3</v>
      </c>
      <c r="E745" s="83"/>
      <c r="F745" s="624">
        <f t="shared" si="6"/>
        <v>0</v>
      </c>
    </row>
    <row r="746" spans="1:6" s="64" customFormat="1">
      <c r="A746" s="118"/>
      <c r="B746" s="23" t="s">
        <v>131</v>
      </c>
      <c r="C746" s="7" t="s">
        <v>3</v>
      </c>
      <c r="D746" s="81">
        <v>2</v>
      </c>
      <c r="E746" s="83"/>
      <c r="F746" s="624">
        <f t="shared" si="6"/>
        <v>0</v>
      </c>
    </row>
    <row r="747" spans="1:6" s="64" customFormat="1">
      <c r="A747" s="118"/>
      <c r="B747" s="23" t="s">
        <v>1368</v>
      </c>
      <c r="C747" s="7" t="s">
        <v>3</v>
      </c>
      <c r="D747" s="81">
        <v>2</v>
      </c>
      <c r="E747" s="83"/>
      <c r="F747" s="624">
        <f>E747*D747</f>
        <v>0</v>
      </c>
    </row>
    <row r="748" spans="1:6" s="64" customFormat="1">
      <c r="A748" s="118"/>
      <c r="B748" s="23"/>
      <c r="C748" s="7"/>
      <c r="D748" s="81"/>
      <c r="E748" s="83"/>
      <c r="F748" s="624"/>
    </row>
    <row r="749" spans="1:6" s="64" customFormat="1" ht="115.5" customHeight="1">
      <c r="A749" s="118">
        <v>9.4600000000000009</v>
      </c>
      <c r="B749" s="23" t="s">
        <v>599</v>
      </c>
      <c r="C749" s="67"/>
      <c r="D749" s="81"/>
      <c r="E749" s="82"/>
      <c r="F749" s="624"/>
    </row>
    <row r="750" spans="1:6" s="64" customFormat="1" ht="30" customHeight="1">
      <c r="A750" s="118"/>
      <c r="B750" s="23" t="s">
        <v>600</v>
      </c>
      <c r="C750" s="67"/>
      <c r="D750" s="81"/>
      <c r="E750" s="82"/>
      <c r="F750" s="624"/>
    </row>
    <row r="751" spans="1:6" s="64" customFormat="1">
      <c r="A751" s="118"/>
      <c r="B751" s="23" t="s">
        <v>613</v>
      </c>
      <c r="C751" s="7" t="s">
        <v>3</v>
      </c>
      <c r="D751" s="81">
        <v>8</v>
      </c>
      <c r="E751" s="83"/>
      <c r="F751" s="624">
        <f t="shared" ref="F751:F759" si="7">E751*D751</f>
        <v>0</v>
      </c>
    </row>
    <row r="752" spans="1:6" s="64" customFormat="1">
      <c r="A752" s="118"/>
      <c r="B752" s="23" t="s">
        <v>614</v>
      </c>
      <c r="C752" s="7" t="s">
        <v>3</v>
      </c>
      <c r="D752" s="81">
        <v>4</v>
      </c>
      <c r="E752" s="83"/>
      <c r="F752" s="624">
        <f t="shared" si="7"/>
        <v>0</v>
      </c>
    </row>
    <row r="753" spans="1:6" s="64" customFormat="1">
      <c r="A753" s="118"/>
      <c r="B753" s="23" t="s">
        <v>126</v>
      </c>
      <c r="C753" s="7" t="s">
        <v>3</v>
      </c>
      <c r="D753" s="81">
        <v>2</v>
      </c>
      <c r="E753" s="83"/>
      <c r="F753" s="624">
        <f t="shared" si="7"/>
        <v>0</v>
      </c>
    </row>
    <row r="754" spans="1:6" s="64" customFormat="1">
      <c r="A754" s="118"/>
      <c r="B754" s="23" t="s">
        <v>615</v>
      </c>
      <c r="C754" s="7" t="s">
        <v>3</v>
      </c>
      <c r="D754" s="81">
        <v>2</v>
      </c>
      <c r="E754" s="83"/>
      <c r="F754" s="624">
        <f t="shared" si="7"/>
        <v>0</v>
      </c>
    </row>
    <row r="755" spans="1:6" s="64" customFormat="1">
      <c r="A755" s="118"/>
      <c r="B755" s="23" t="s">
        <v>128</v>
      </c>
      <c r="C755" s="7" t="s">
        <v>3</v>
      </c>
      <c r="D755" s="81">
        <v>2</v>
      </c>
      <c r="E755" s="83"/>
      <c r="F755" s="624">
        <f t="shared" si="7"/>
        <v>0</v>
      </c>
    </row>
    <row r="756" spans="1:6" s="64" customFormat="1">
      <c r="A756" s="118"/>
      <c r="B756" s="23" t="s">
        <v>616</v>
      </c>
      <c r="C756" s="7" t="s">
        <v>3</v>
      </c>
      <c r="D756" s="81">
        <v>1</v>
      </c>
      <c r="E756" s="83"/>
      <c r="F756" s="624">
        <f t="shared" si="7"/>
        <v>0</v>
      </c>
    </row>
    <row r="757" spans="1:6" s="64" customFormat="1">
      <c r="A757" s="118"/>
      <c r="B757" s="23" t="s">
        <v>130</v>
      </c>
      <c r="C757" s="7" t="s">
        <v>3</v>
      </c>
      <c r="D757" s="81">
        <v>3</v>
      </c>
      <c r="E757" s="83"/>
      <c r="F757" s="624">
        <f t="shared" si="7"/>
        <v>0</v>
      </c>
    </row>
    <row r="758" spans="1:6" s="64" customFormat="1">
      <c r="A758" s="118"/>
      <c r="B758" s="23" t="s">
        <v>131</v>
      </c>
      <c r="C758" s="7" t="s">
        <v>3</v>
      </c>
      <c r="D758" s="81">
        <v>2</v>
      </c>
      <c r="E758" s="83"/>
      <c r="F758" s="624">
        <f t="shared" si="7"/>
        <v>0</v>
      </c>
    </row>
    <row r="759" spans="1:6" s="64" customFormat="1">
      <c r="A759" s="118"/>
      <c r="B759" s="23" t="s">
        <v>1369</v>
      </c>
      <c r="C759" s="7" t="s">
        <v>3</v>
      </c>
      <c r="D759" s="81">
        <v>3</v>
      </c>
      <c r="E759" s="83"/>
      <c r="F759" s="624">
        <f t="shared" si="7"/>
        <v>0</v>
      </c>
    </row>
    <row r="760" spans="1:6" s="64" customFormat="1">
      <c r="A760" s="118"/>
      <c r="B760" s="23" t="s">
        <v>1370</v>
      </c>
      <c r="C760" s="7" t="s">
        <v>3</v>
      </c>
      <c r="D760" s="81">
        <v>4</v>
      </c>
      <c r="E760" s="83"/>
      <c r="F760" s="624">
        <f>E760*D760</f>
        <v>0</v>
      </c>
    </row>
    <row r="761" spans="1:6" s="64" customFormat="1">
      <c r="A761" s="118"/>
      <c r="B761" s="23"/>
      <c r="C761" s="7"/>
      <c r="D761" s="81"/>
      <c r="E761" s="83"/>
      <c r="F761" s="624"/>
    </row>
    <row r="762" spans="1:6" s="64" customFormat="1" ht="93" customHeight="1">
      <c r="A762" s="118">
        <v>9.4700000000000006</v>
      </c>
      <c r="B762" s="204" t="s">
        <v>307</v>
      </c>
      <c r="C762" s="8" t="s">
        <v>3</v>
      </c>
      <c r="D762" s="81">
        <v>25</v>
      </c>
      <c r="E762" s="83"/>
      <c r="F762" s="616">
        <f>E762*D762</f>
        <v>0</v>
      </c>
    </row>
    <row r="763" spans="1:6" s="64" customFormat="1" ht="15" customHeight="1">
      <c r="A763" s="118"/>
      <c r="B763" s="204"/>
      <c r="C763" s="8"/>
      <c r="D763" s="81"/>
      <c r="E763" s="83"/>
      <c r="F763" s="616"/>
    </row>
    <row r="764" spans="1:6" s="64" customFormat="1" ht="49.5" customHeight="1">
      <c r="A764" s="118">
        <v>9.48</v>
      </c>
      <c r="B764" s="204" t="s">
        <v>646</v>
      </c>
      <c r="C764" s="8" t="s">
        <v>3</v>
      </c>
      <c r="D764" s="81">
        <v>15</v>
      </c>
      <c r="E764" s="83"/>
      <c r="F764" s="616">
        <f>E764*D764</f>
        <v>0</v>
      </c>
    </row>
    <row r="765" spans="1:6" s="64" customFormat="1" ht="18.75" customHeight="1">
      <c r="A765" s="118"/>
      <c r="B765" s="204"/>
      <c r="C765" s="8"/>
      <c r="D765" s="81"/>
      <c r="E765" s="83"/>
      <c r="F765" s="616"/>
    </row>
    <row r="766" spans="1:6" s="64" customFormat="1" ht="62.25" customHeight="1">
      <c r="A766" s="118">
        <v>9.49</v>
      </c>
      <c r="B766" s="204" t="s">
        <v>1280</v>
      </c>
      <c r="C766" s="8" t="s">
        <v>3</v>
      </c>
      <c r="D766" s="81">
        <v>24</v>
      </c>
      <c r="E766" s="83"/>
      <c r="F766" s="616">
        <f>E766*D766</f>
        <v>0</v>
      </c>
    </row>
    <row r="767" spans="1:6" s="64" customFormat="1" ht="18.75" customHeight="1">
      <c r="A767" s="118"/>
      <c r="B767" s="204"/>
      <c r="C767" s="8"/>
      <c r="D767" s="81"/>
      <c r="E767" s="83"/>
      <c r="F767" s="616"/>
    </row>
    <row r="768" spans="1:6" s="64" customFormat="1" ht="31.5" customHeight="1">
      <c r="A768" s="118">
        <v>9.5</v>
      </c>
      <c r="B768" s="204" t="s">
        <v>1281</v>
      </c>
      <c r="F768" s="158"/>
    </row>
    <row r="769" spans="1:6" s="64" customFormat="1" ht="18" customHeight="1">
      <c r="A769" s="118"/>
      <c r="B769" s="610" t="s">
        <v>1285</v>
      </c>
      <c r="C769" s="8" t="s">
        <v>3</v>
      </c>
      <c r="D769" s="81">
        <v>4</v>
      </c>
      <c r="E769" s="83"/>
      <c r="F769" s="616">
        <f>E769*D769</f>
        <v>0</v>
      </c>
    </row>
    <row r="770" spans="1:6" s="64" customFormat="1" ht="18" customHeight="1">
      <c r="A770" s="118"/>
      <c r="B770" s="610" t="s">
        <v>1282</v>
      </c>
      <c r="C770" s="8" t="s">
        <v>3</v>
      </c>
      <c r="D770" s="81">
        <f>32+11</f>
        <v>43</v>
      </c>
      <c r="E770" s="83"/>
      <c r="F770" s="616">
        <f>E770*D770</f>
        <v>0</v>
      </c>
    </row>
    <row r="771" spans="1:6" s="64" customFormat="1" ht="18" customHeight="1">
      <c r="A771" s="118"/>
      <c r="B771" s="610" t="s">
        <v>1283</v>
      </c>
      <c r="C771" s="8" t="s">
        <v>3</v>
      </c>
      <c r="D771" s="81">
        <v>10</v>
      </c>
      <c r="E771" s="83"/>
      <c r="F771" s="616">
        <f>E771*D771</f>
        <v>0</v>
      </c>
    </row>
    <row r="772" spans="1:6" s="64" customFormat="1" ht="18" customHeight="1">
      <c r="A772" s="118"/>
      <c r="B772" s="610" t="s">
        <v>1284</v>
      </c>
      <c r="C772" s="8" t="s">
        <v>3</v>
      </c>
      <c r="D772" s="81">
        <f>8+3</f>
        <v>11</v>
      </c>
      <c r="E772" s="83"/>
      <c r="F772" s="616">
        <f>E772*D772</f>
        <v>0</v>
      </c>
    </row>
    <row r="773" spans="1:6" s="64" customFormat="1" ht="18" customHeight="1">
      <c r="A773" s="118"/>
      <c r="B773" s="610" t="s">
        <v>1286</v>
      </c>
      <c r="C773" s="8" t="s">
        <v>3</v>
      </c>
      <c r="D773" s="81">
        <v>45</v>
      </c>
      <c r="E773" s="83"/>
      <c r="F773" s="616">
        <f>E773*D773</f>
        <v>0</v>
      </c>
    </row>
    <row r="774" spans="1:6" s="64" customFormat="1" ht="18" customHeight="1">
      <c r="A774" s="118"/>
      <c r="B774" s="610"/>
      <c r="C774" s="8"/>
      <c r="D774" s="81"/>
      <c r="E774" s="83"/>
      <c r="F774" s="616"/>
    </row>
    <row r="775" spans="1:6" s="64" customFormat="1" ht="18.75" customHeight="1">
      <c r="A775" s="118"/>
      <c r="B775" s="1235" t="s">
        <v>544</v>
      </c>
      <c r="C775" s="8"/>
      <c r="D775" s="81"/>
      <c r="E775" s="83"/>
      <c r="F775" s="616"/>
    </row>
    <row r="776" spans="1:6" s="64" customFormat="1" ht="216.75">
      <c r="A776" s="113">
        <v>9.51</v>
      </c>
      <c r="B776" s="1234" t="s">
        <v>3124</v>
      </c>
      <c r="C776" s="68" t="s">
        <v>3</v>
      </c>
      <c r="D776" s="26">
        <v>3</v>
      </c>
      <c r="E776" s="27"/>
      <c r="F776" s="624">
        <f>E776*D776</f>
        <v>0</v>
      </c>
    </row>
    <row r="777" spans="1:6" s="64" customFormat="1" ht="18" customHeight="1">
      <c r="A777" s="113"/>
      <c r="B777" s="40"/>
      <c r="C777" s="68"/>
      <c r="D777" s="26"/>
      <c r="E777" s="27"/>
      <c r="F777" s="624"/>
    </row>
    <row r="778" spans="1:6" s="64" customFormat="1" ht="244.5" customHeight="1">
      <c r="A778" s="113">
        <v>9.52</v>
      </c>
      <c r="B778" s="1234" t="s">
        <v>3125</v>
      </c>
      <c r="C778" s="68" t="s">
        <v>3</v>
      </c>
      <c r="D778" s="26">
        <v>4</v>
      </c>
      <c r="E778" s="27"/>
      <c r="F778" s="624">
        <f>E778*D778</f>
        <v>0</v>
      </c>
    </row>
    <row r="779" spans="1:6" s="64" customFormat="1" ht="19.5" customHeight="1">
      <c r="A779" s="119"/>
      <c r="B779" s="93" t="s">
        <v>107</v>
      </c>
      <c r="C779" s="94"/>
      <c r="D779" s="95"/>
      <c r="E779" s="96"/>
      <c r="F779" s="630">
        <f>+SUM(F622:F778)</f>
        <v>0</v>
      </c>
    </row>
    <row r="780" spans="1:6" s="64" customFormat="1" ht="18.75" customHeight="1">
      <c r="A780" s="118"/>
      <c r="B780" s="72"/>
      <c r="C780" s="73"/>
      <c r="D780" s="26"/>
      <c r="E780" s="74"/>
      <c r="F780" s="629"/>
    </row>
    <row r="781" spans="1:6" s="64" customFormat="1">
      <c r="A781" s="116">
        <v>10</v>
      </c>
      <c r="B781" s="71" t="s">
        <v>132</v>
      </c>
      <c r="C781" s="37"/>
      <c r="D781" s="38"/>
      <c r="E781" s="39"/>
      <c r="F781" s="630"/>
    </row>
    <row r="782" spans="1:6" s="64" customFormat="1" ht="89.25">
      <c r="A782" s="118"/>
      <c r="B782" s="13" t="s">
        <v>49</v>
      </c>
      <c r="C782" s="73"/>
      <c r="D782" s="26"/>
      <c r="E782" s="74"/>
      <c r="F782" s="629"/>
    </row>
    <row r="783" spans="1:6" s="64" customFormat="1" ht="76.5">
      <c r="A783" s="118"/>
      <c r="B783" s="13" t="s">
        <v>140</v>
      </c>
      <c r="C783" s="73"/>
      <c r="D783" s="26"/>
      <c r="E783" s="74"/>
      <c r="F783" s="629"/>
    </row>
    <row r="784" spans="1:6" s="64" customFormat="1" ht="204">
      <c r="A784" s="118"/>
      <c r="B784" s="13" t="s">
        <v>133</v>
      </c>
      <c r="C784" s="73"/>
      <c r="D784" s="26"/>
      <c r="E784" s="74"/>
      <c r="F784" s="629"/>
    </row>
    <row r="785" spans="1:6" s="64" customFormat="1">
      <c r="A785" s="118"/>
      <c r="B785" s="13"/>
      <c r="C785" s="73"/>
      <c r="D785" s="26"/>
      <c r="E785" s="74"/>
      <c r="F785" s="629"/>
    </row>
    <row r="786" spans="1:6" s="64" customFormat="1" ht="165.75">
      <c r="A786" s="118">
        <v>10.01</v>
      </c>
      <c r="B786" s="6" t="s">
        <v>1287</v>
      </c>
      <c r="C786" s="68" t="s">
        <v>15</v>
      </c>
      <c r="D786" s="26">
        <v>680</v>
      </c>
      <c r="E786" s="25"/>
      <c r="F786" s="624">
        <f t="shared" ref="F786:F818" si="8">E786*D786</f>
        <v>0</v>
      </c>
    </row>
    <row r="787" spans="1:6" s="64" customFormat="1">
      <c r="A787" s="118"/>
      <c r="B787" s="6"/>
      <c r="C787" s="68"/>
      <c r="D787" s="26"/>
      <c r="E787" s="25"/>
      <c r="F787" s="624"/>
    </row>
    <row r="788" spans="1:6" s="64" customFormat="1" ht="63.75">
      <c r="A788" s="118">
        <v>10.02</v>
      </c>
      <c r="B788" s="65" t="s">
        <v>134</v>
      </c>
      <c r="C788" s="68" t="s">
        <v>15</v>
      </c>
      <c r="D788" s="91">
        <v>680</v>
      </c>
      <c r="E788" s="29"/>
      <c r="F788" s="624">
        <f t="shared" si="8"/>
        <v>0</v>
      </c>
    </row>
    <row r="789" spans="1:6" s="64" customFormat="1">
      <c r="A789" s="118"/>
      <c r="B789" s="65"/>
      <c r="C789" s="68"/>
      <c r="D789" s="91"/>
      <c r="E789" s="29"/>
      <c r="F789" s="624"/>
    </row>
    <row r="790" spans="1:6" s="64" customFormat="1" ht="335.25" customHeight="1">
      <c r="A790" s="118">
        <v>10.029999999999999</v>
      </c>
      <c r="B790" s="58" t="s">
        <v>619</v>
      </c>
      <c r="C790" s="68" t="s">
        <v>15</v>
      </c>
      <c r="D790" s="91">
        <v>45</v>
      </c>
      <c r="E790" s="29"/>
      <c r="F790" s="624">
        <f t="shared" si="8"/>
        <v>0</v>
      </c>
    </row>
    <row r="791" spans="1:6" s="64" customFormat="1" ht="18" customHeight="1">
      <c r="A791" s="118"/>
      <c r="B791" s="58"/>
      <c r="C791" s="68"/>
      <c r="D791" s="91"/>
      <c r="E791" s="29"/>
      <c r="F791" s="624"/>
    </row>
    <row r="792" spans="1:6" s="64" customFormat="1" ht="234" customHeight="1">
      <c r="A792" s="118">
        <v>10.039999999999999</v>
      </c>
      <c r="B792" s="58" t="s">
        <v>620</v>
      </c>
      <c r="C792" s="42" t="s">
        <v>15</v>
      </c>
      <c r="D792" s="91">
        <v>525</v>
      </c>
      <c r="E792" s="29"/>
      <c r="F792" s="624">
        <f t="shared" si="8"/>
        <v>0</v>
      </c>
    </row>
    <row r="793" spans="1:6" s="64" customFormat="1" ht="18" customHeight="1">
      <c r="A793" s="118"/>
      <c r="B793" s="58"/>
      <c r="C793" s="42"/>
      <c r="D793" s="91"/>
      <c r="E793" s="29"/>
      <c r="F793" s="624"/>
    </row>
    <row r="794" spans="1:6" s="64" customFormat="1" ht="295.5" customHeight="1">
      <c r="A794" s="118">
        <v>10.050000000000001</v>
      </c>
      <c r="B794" s="58" t="s">
        <v>468</v>
      </c>
      <c r="C794" s="42" t="s">
        <v>15</v>
      </c>
      <c r="D794" s="91">
        <v>21</v>
      </c>
      <c r="E794" s="29"/>
      <c r="F794" s="624">
        <f t="shared" si="8"/>
        <v>0</v>
      </c>
    </row>
    <row r="795" spans="1:6" s="64" customFormat="1" ht="18" customHeight="1">
      <c r="A795" s="118"/>
      <c r="B795" s="58"/>
      <c r="C795" s="42"/>
      <c r="D795" s="91"/>
      <c r="E795" s="29"/>
      <c r="F795" s="624"/>
    </row>
    <row r="796" spans="1:6" s="64" customFormat="1" ht="178.5">
      <c r="A796" s="118">
        <v>10.06</v>
      </c>
      <c r="B796" s="58" t="s">
        <v>621</v>
      </c>
      <c r="C796" s="42" t="s">
        <v>15</v>
      </c>
      <c r="D796" s="91">
        <v>97</v>
      </c>
      <c r="E796" s="29"/>
      <c r="F796" s="624">
        <f t="shared" si="8"/>
        <v>0</v>
      </c>
    </row>
    <row r="797" spans="1:6" s="64" customFormat="1">
      <c r="A797" s="118"/>
      <c r="B797" s="58"/>
      <c r="C797" s="42"/>
      <c r="D797" s="91"/>
      <c r="E797" s="29"/>
      <c r="F797" s="624"/>
    </row>
    <row r="798" spans="1:6" s="64" customFormat="1" ht="256.5" customHeight="1">
      <c r="A798" s="118">
        <v>10.07</v>
      </c>
      <c r="B798" s="3" t="s">
        <v>308</v>
      </c>
      <c r="C798" s="7" t="s">
        <v>15</v>
      </c>
      <c r="D798" s="91">
        <v>8.5</v>
      </c>
      <c r="E798" s="29"/>
      <c r="F798" s="624">
        <f t="shared" si="8"/>
        <v>0</v>
      </c>
    </row>
    <row r="799" spans="1:6" s="64" customFormat="1" ht="18" customHeight="1">
      <c r="A799" s="118"/>
      <c r="B799" s="3"/>
      <c r="C799" s="7"/>
      <c r="D799" s="91"/>
      <c r="E799" s="29"/>
      <c r="F799" s="624"/>
    </row>
    <row r="800" spans="1:6" s="64" customFormat="1" ht="194.25" customHeight="1">
      <c r="A800" s="118">
        <v>10.08</v>
      </c>
      <c r="B800" s="205" t="s">
        <v>467</v>
      </c>
      <c r="C800" s="92" t="s">
        <v>15</v>
      </c>
      <c r="D800" s="91">
        <v>52</v>
      </c>
      <c r="E800" s="29"/>
      <c r="F800" s="624">
        <f t="shared" si="8"/>
        <v>0</v>
      </c>
    </row>
    <row r="801" spans="1:6" s="64" customFormat="1" ht="18" customHeight="1">
      <c r="A801" s="118"/>
      <c r="B801" s="205"/>
      <c r="C801" s="92"/>
      <c r="D801" s="91"/>
      <c r="E801" s="29"/>
      <c r="F801" s="624"/>
    </row>
    <row r="802" spans="1:6" s="64" customFormat="1" ht="89.25">
      <c r="A802" s="118">
        <v>10.09</v>
      </c>
      <c r="B802" s="205" t="s">
        <v>469</v>
      </c>
      <c r="C802" s="92" t="s">
        <v>16</v>
      </c>
      <c r="D802" s="91">
        <v>23</v>
      </c>
      <c r="E802" s="29"/>
      <c r="F802" s="624">
        <f t="shared" si="8"/>
        <v>0</v>
      </c>
    </row>
    <row r="803" spans="1:6" s="64" customFormat="1">
      <c r="A803" s="118"/>
      <c r="B803" s="205"/>
      <c r="C803" s="92"/>
      <c r="D803" s="91"/>
      <c r="E803" s="29"/>
      <c r="F803" s="624"/>
    </row>
    <row r="804" spans="1:6" s="64" customFormat="1" ht="76.5" customHeight="1">
      <c r="A804" s="118">
        <v>10.1</v>
      </c>
      <c r="B804" s="205" t="s">
        <v>226</v>
      </c>
      <c r="C804" s="92" t="s">
        <v>16</v>
      </c>
      <c r="D804" s="91">
        <v>18</v>
      </c>
      <c r="E804" s="29"/>
      <c r="F804" s="624">
        <f t="shared" si="8"/>
        <v>0</v>
      </c>
    </row>
    <row r="805" spans="1:6" s="64" customFormat="1" ht="19.5" customHeight="1">
      <c r="A805" s="118"/>
      <c r="B805" s="205"/>
      <c r="C805" s="92"/>
      <c r="D805" s="91"/>
      <c r="E805" s="29"/>
      <c r="F805" s="624"/>
    </row>
    <row r="806" spans="1:6" s="64" customFormat="1" ht="81.75" customHeight="1">
      <c r="A806" s="118">
        <v>10.11</v>
      </c>
      <c r="B806" s="58" t="s">
        <v>470</v>
      </c>
      <c r="C806" s="42" t="s">
        <v>16</v>
      </c>
      <c r="D806" s="91">
        <v>40</v>
      </c>
      <c r="E806" s="29"/>
      <c r="F806" s="624">
        <f t="shared" si="8"/>
        <v>0</v>
      </c>
    </row>
    <row r="807" spans="1:6" s="64" customFormat="1" ht="18" customHeight="1">
      <c r="A807" s="118"/>
      <c r="B807" s="58"/>
      <c r="C807" s="42"/>
      <c r="D807" s="91"/>
      <c r="E807" s="29"/>
      <c r="F807" s="624"/>
    </row>
    <row r="808" spans="1:6" s="64" customFormat="1" ht="78" customHeight="1">
      <c r="A808" s="118">
        <v>10.11</v>
      </c>
      <c r="B808" s="58" t="s">
        <v>471</v>
      </c>
      <c r="C808" s="42" t="s">
        <v>66</v>
      </c>
      <c r="D808" s="91">
        <v>1</v>
      </c>
      <c r="E808" s="29"/>
      <c r="F808" s="624">
        <f>E808*D808</f>
        <v>0</v>
      </c>
    </row>
    <row r="809" spans="1:6" s="64" customFormat="1" ht="15.75" customHeight="1">
      <c r="A809" s="118"/>
      <c r="B809" s="58"/>
      <c r="C809" s="42"/>
      <c r="D809" s="91"/>
      <c r="E809" s="29"/>
      <c r="F809" s="624"/>
    </row>
    <row r="810" spans="1:6" s="64" customFormat="1" ht="182.25" customHeight="1">
      <c r="A810" s="118">
        <v>10.119999999999999</v>
      </c>
      <c r="B810" s="205" t="s">
        <v>229</v>
      </c>
      <c r="C810" s="92" t="s">
        <v>15</v>
      </c>
      <c r="D810" s="91">
        <v>32</v>
      </c>
      <c r="E810" s="29"/>
      <c r="F810" s="624">
        <f t="shared" si="8"/>
        <v>0</v>
      </c>
    </row>
    <row r="811" spans="1:6" s="64" customFormat="1" ht="18" customHeight="1">
      <c r="A811" s="118"/>
      <c r="B811" s="205"/>
      <c r="C811" s="92"/>
      <c r="D811" s="91"/>
      <c r="E811" s="29"/>
      <c r="F811" s="624"/>
    </row>
    <row r="812" spans="1:6" s="64" customFormat="1" ht="191.25" customHeight="1">
      <c r="A812" s="118">
        <v>10.130000000000001</v>
      </c>
      <c r="B812" s="205" t="s">
        <v>137</v>
      </c>
      <c r="C812" s="92" t="s">
        <v>15</v>
      </c>
      <c r="D812" s="91">
        <v>31</v>
      </c>
      <c r="E812" s="29"/>
      <c r="F812" s="624">
        <f t="shared" si="8"/>
        <v>0</v>
      </c>
    </row>
    <row r="813" spans="1:6" s="64" customFormat="1" ht="18" customHeight="1">
      <c r="A813" s="118"/>
      <c r="B813" s="205"/>
      <c r="C813" s="92"/>
      <c r="D813" s="91"/>
      <c r="E813" s="29"/>
      <c r="F813" s="624"/>
    </row>
    <row r="814" spans="1:6" s="64" customFormat="1" ht="114.75" customHeight="1">
      <c r="A814" s="118">
        <v>10.14</v>
      </c>
      <c r="B814" s="205" t="s">
        <v>135</v>
      </c>
      <c r="C814" s="92" t="s">
        <v>15</v>
      </c>
      <c r="D814" s="91">
        <v>30</v>
      </c>
      <c r="E814" s="29"/>
      <c r="F814" s="624">
        <f t="shared" si="8"/>
        <v>0</v>
      </c>
    </row>
    <row r="815" spans="1:6" s="64" customFormat="1" ht="18" customHeight="1">
      <c r="A815" s="118"/>
      <c r="B815" s="205"/>
      <c r="C815" s="92"/>
      <c r="D815" s="91"/>
      <c r="E815" s="29"/>
      <c r="F815" s="624"/>
    </row>
    <row r="816" spans="1:6" s="64" customFormat="1" ht="191.25" customHeight="1">
      <c r="A816" s="118">
        <v>10.15</v>
      </c>
      <c r="B816" s="58" t="s">
        <v>622</v>
      </c>
      <c r="C816" s="92" t="s">
        <v>15</v>
      </c>
      <c r="D816" s="91">
        <v>25</v>
      </c>
      <c r="E816" s="29"/>
      <c r="F816" s="624">
        <f t="shared" si="8"/>
        <v>0</v>
      </c>
    </row>
    <row r="817" spans="1:6" s="64" customFormat="1" ht="18" customHeight="1">
      <c r="A817" s="118"/>
      <c r="B817" s="58"/>
      <c r="C817" s="92"/>
      <c r="D817" s="91"/>
      <c r="E817" s="29"/>
      <c r="F817" s="624"/>
    </row>
    <row r="818" spans="1:6" s="64" customFormat="1" ht="156.75" customHeight="1">
      <c r="A818" s="118">
        <v>10.16</v>
      </c>
      <c r="B818" s="3" t="s">
        <v>136</v>
      </c>
      <c r="C818" s="92" t="s">
        <v>16</v>
      </c>
      <c r="D818" s="91">
        <v>152</v>
      </c>
      <c r="E818" s="29"/>
      <c r="F818" s="624">
        <f t="shared" si="8"/>
        <v>0</v>
      </c>
    </row>
    <row r="819" spans="1:6" s="64" customFormat="1" ht="18" customHeight="1">
      <c r="A819" s="119"/>
      <c r="B819" s="71" t="s">
        <v>29</v>
      </c>
      <c r="C819" s="37"/>
      <c r="D819" s="38"/>
      <c r="E819" s="39"/>
      <c r="F819" s="628">
        <f>SUM(F786:F818)</f>
        <v>0</v>
      </c>
    </row>
    <row r="820" spans="1:6" s="64" customFormat="1" ht="18" customHeight="1">
      <c r="A820" s="118"/>
      <c r="B820" s="72"/>
      <c r="C820" s="73"/>
      <c r="D820" s="26"/>
      <c r="E820" s="74"/>
      <c r="F820" s="629"/>
    </row>
    <row r="821" spans="1:6" s="64" customFormat="1">
      <c r="A821" s="116">
        <v>11</v>
      </c>
      <c r="B821" s="36" t="s">
        <v>147</v>
      </c>
      <c r="C821" s="37"/>
      <c r="D821" s="38"/>
      <c r="E821" s="39"/>
      <c r="F821" s="630"/>
    </row>
    <row r="822" spans="1:6" s="64" customFormat="1" ht="24" customHeight="1">
      <c r="A822" s="118"/>
      <c r="B822" s="35" t="s">
        <v>50</v>
      </c>
      <c r="C822" s="73"/>
      <c r="D822" s="26"/>
      <c r="E822" s="74"/>
      <c r="F822" s="629"/>
    </row>
    <row r="823" spans="1:6" s="64" customFormat="1" ht="45" customHeight="1">
      <c r="A823" s="118"/>
      <c r="B823" s="19" t="s">
        <v>19</v>
      </c>
      <c r="C823" s="73"/>
      <c r="D823" s="26"/>
      <c r="E823" s="74"/>
      <c r="F823" s="629"/>
    </row>
    <row r="824" spans="1:6" s="64" customFormat="1" ht="39.75" customHeight="1">
      <c r="A824" s="118"/>
      <c r="B824" s="13" t="s">
        <v>49</v>
      </c>
      <c r="C824" s="73"/>
      <c r="D824" s="26"/>
      <c r="E824" s="74"/>
      <c r="F824" s="629"/>
    </row>
    <row r="825" spans="1:6" s="64" customFormat="1" ht="140.25">
      <c r="A825" s="118"/>
      <c r="B825" s="15" t="s">
        <v>51</v>
      </c>
      <c r="C825" s="73"/>
      <c r="D825" s="26"/>
      <c r="E825" s="74"/>
      <c r="F825" s="629"/>
    </row>
    <row r="826" spans="1:6" s="64" customFormat="1" ht="96.75" customHeight="1">
      <c r="A826" s="118"/>
      <c r="B826" s="15" t="s">
        <v>52</v>
      </c>
      <c r="C826" s="73"/>
      <c r="D826" s="26"/>
      <c r="E826" s="74"/>
      <c r="F826" s="629"/>
    </row>
    <row r="827" spans="1:6" s="64" customFormat="1" ht="28.5" customHeight="1">
      <c r="A827" s="118"/>
      <c r="B827" s="15" t="s">
        <v>53</v>
      </c>
      <c r="C827" s="73"/>
      <c r="D827" s="26"/>
      <c r="E827" s="74"/>
      <c r="F827" s="629"/>
    </row>
    <row r="828" spans="1:6" s="64" customFormat="1" ht="178.5">
      <c r="A828" s="118"/>
      <c r="B828" s="15" t="s">
        <v>139</v>
      </c>
      <c r="C828" s="73"/>
      <c r="D828" s="26"/>
      <c r="E828" s="74"/>
      <c r="F828" s="629"/>
    </row>
    <row r="829" spans="1:6" s="64" customFormat="1" ht="140.25">
      <c r="A829" s="118"/>
      <c r="B829" s="69" t="s">
        <v>54</v>
      </c>
      <c r="C829" s="73"/>
      <c r="D829" s="26"/>
      <c r="E829" s="74"/>
      <c r="F829" s="629"/>
    </row>
    <row r="830" spans="1:6" s="64" customFormat="1">
      <c r="A830" s="118"/>
      <c r="B830" s="72"/>
      <c r="C830" s="73"/>
      <c r="D830" s="26"/>
      <c r="E830" s="74"/>
      <c r="F830" s="629"/>
    </row>
    <row r="831" spans="1:6" s="64" customFormat="1" ht="153">
      <c r="A831" s="118">
        <v>11.01</v>
      </c>
      <c r="B831" s="205" t="s">
        <v>472</v>
      </c>
      <c r="C831" s="92" t="s">
        <v>4</v>
      </c>
      <c r="D831" s="91">
        <v>145</v>
      </c>
      <c r="E831" s="29"/>
      <c r="F831" s="629">
        <f>E831*D831</f>
        <v>0</v>
      </c>
    </row>
    <row r="832" spans="1:6" s="64" customFormat="1">
      <c r="A832" s="118"/>
      <c r="B832" s="205"/>
      <c r="C832" s="92"/>
      <c r="D832" s="91"/>
      <c r="E832" s="29"/>
      <c r="F832" s="629"/>
    </row>
    <row r="833" spans="1:6" s="64" customFormat="1" ht="144.75" customHeight="1">
      <c r="A833" s="118">
        <v>11.02</v>
      </c>
      <c r="B833" s="205" t="s">
        <v>160</v>
      </c>
      <c r="C833" s="92" t="s">
        <v>4</v>
      </c>
      <c r="D833" s="91">
        <v>1280</v>
      </c>
      <c r="E833" s="29"/>
      <c r="F833" s="629">
        <f>E833*D833</f>
        <v>0</v>
      </c>
    </row>
    <row r="834" spans="1:6" s="64" customFormat="1" ht="21" customHeight="1">
      <c r="A834" s="118"/>
      <c r="B834" s="205"/>
      <c r="C834" s="92"/>
      <c r="D834" s="91"/>
      <c r="E834" s="29"/>
      <c r="F834" s="629"/>
    </row>
    <row r="835" spans="1:6" s="64" customFormat="1" ht="114.75">
      <c r="A835" s="118">
        <v>11.03</v>
      </c>
      <c r="B835" s="205" t="s">
        <v>161</v>
      </c>
      <c r="C835" s="92" t="s">
        <v>3</v>
      </c>
      <c r="D835" s="91">
        <v>2</v>
      </c>
      <c r="E835" s="29"/>
      <c r="F835" s="629">
        <f>E835*D835</f>
        <v>0</v>
      </c>
    </row>
    <row r="836" spans="1:6" s="64" customFormat="1" ht="13.5" customHeight="1">
      <c r="A836" s="118"/>
      <c r="B836" s="205"/>
      <c r="C836" s="92"/>
      <c r="D836" s="91"/>
      <c r="E836" s="29"/>
      <c r="F836" s="629"/>
    </row>
    <row r="837" spans="1:6" s="64" customFormat="1" ht="192.75" customHeight="1">
      <c r="A837" s="118">
        <v>11.04</v>
      </c>
      <c r="B837" s="205" t="s">
        <v>218</v>
      </c>
      <c r="C837" s="73" t="s">
        <v>4</v>
      </c>
      <c r="D837" s="81">
        <v>5690</v>
      </c>
      <c r="E837" s="74"/>
      <c r="F837" s="629">
        <f>E837*D837</f>
        <v>0</v>
      </c>
    </row>
    <row r="838" spans="1:6" s="64" customFormat="1" ht="19.5" customHeight="1">
      <c r="A838" s="118"/>
      <c r="B838" s="205"/>
      <c r="C838" s="73"/>
      <c r="D838" s="26"/>
      <c r="E838" s="74"/>
      <c r="F838" s="629"/>
    </row>
    <row r="839" spans="1:6" s="64" customFormat="1" ht="168.75" customHeight="1">
      <c r="A839" s="118">
        <v>11.05</v>
      </c>
      <c r="B839" s="205" t="s">
        <v>623</v>
      </c>
      <c r="C839" s="73" t="s">
        <v>4</v>
      </c>
      <c r="D839" s="26">
        <v>230</v>
      </c>
      <c r="E839" s="74"/>
      <c r="F839" s="629">
        <f>E839*D839</f>
        <v>0</v>
      </c>
    </row>
    <row r="840" spans="1:6" s="64" customFormat="1">
      <c r="A840" s="118"/>
      <c r="B840" s="205"/>
      <c r="C840" s="73"/>
      <c r="D840" s="26"/>
      <c r="E840" s="74"/>
      <c r="F840" s="629"/>
    </row>
    <row r="841" spans="1:6" s="64" customFormat="1" ht="86.25" customHeight="1">
      <c r="A841" s="118">
        <v>11.06</v>
      </c>
      <c r="B841" s="205" t="s">
        <v>624</v>
      </c>
      <c r="C841" s="73" t="s">
        <v>4</v>
      </c>
      <c r="D841" s="26">
        <v>880</v>
      </c>
      <c r="E841" s="74"/>
      <c r="F841" s="629">
        <f>E841*D841</f>
        <v>0</v>
      </c>
    </row>
    <row r="842" spans="1:6" s="64" customFormat="1" ht="17.25" customHeight="1">
      <c r="A842" s="118"/>
      <c r="B842" s="205"/>
      <c r="C842" s="73"/>
      <c r="D842" s="26"/>
      <c r="E842" s="74"/>
      <c r="F842" s="629"/>
    </row>
    <row r="843" spans="1:6" s="64" customFormat="1" ht="18.75" customHeight="1">
      <c r="A843" s="118"/>
      <c r="B843" s="205" t="s">
        <v>142</v>
      </c>
      <c r="C843" s="73"/>
      <c r="D843" s="26"/>
      <c r="E843" s="74"/>
      <c r="F843" s="629">
        <f>E843*D843</f>
        <v>0</v>
      </c>
    </row>
    <row r="844" spans="1:6" s="64" customFormat="1" ht="192" customHeight="1">
      <c r="A844" s="118">
        <v>11.07</v>
      </c>
      <c r="B844" s="205" t="s">
        <v>612</v>
      </c>
      <c r="C844" s="73" t="s">
        <v>15</v>
      </c>
      <c r="D844" s="26">
        <v>23.8</v>
      </c>
      <c r="E844" s="74"/>
      <c r="F844" s="629">
        <f>E844*D844</f>
        <v>0</v>
      </c>
    </row>
    <row r="845" spans="1:6" s="64" customFormat="1">
      <c r="A845" s="118"/>
      <c r="B845" s="205"/>
      <c r="C845" s="73"/>
      <c r="D845" s="26"/>
      <c r="E845" s="74"/>
      <c r="F845" s="629"/>
    </row>
    <row r="846" spans="1:6" s="64" customFormat="1" ht="183" customHeight="1">
      <c r="A846" s="118">
        <v>11.08</v>
      </c>
      <c r="B846" s="205" t="s">
        <v>473</v>
      </c>
      <c r="C846" s="73" t="s">
        <v>16</v>
      </c>
      <c r="D846" s="26">
        <v>38</v>
      </c>
      <c r="E846" s="74"/>
      <c r="F846" s="629">
        <f>E846*D846</f>
        <v>0</v>
      </c>
    </row>
    <row r="847" spans="1:6" s="64" customFormat="1" ht="15.75" customHeight="1">
      <c r="A847" s="118"/>
      <c r="B847" s="205"/>
      <c r="C847" s="73"/>
      <c r="D847" s="26"/>
      <c r="E847" s="74"/>
      <c r="F847" s="629"/>
    </row>
    <row r="848" spans="1:6" s="64" customFormat="1" ht="202.5" customHeight="1">
      <c r="A848" s="118">
        <v>11.09</v>
      </c>
      <c r="B848" s="205" t="s">
        <v>267</v>
      </c>
      <c r="C848" s="73" t="s">
        <v>16</v>
      </c>
      <c r="D848" s="26">
        <v>14.5</v>
      </c>
      <c r="E848" s="74"/>
      <c r="F848" s="629">
        <f>E848*D848</f>
        <v>0</v>
      </c>
    </row>
    <row r="849" spans="1:6" s="64" customFormat="1" ht="15" customHeight="1">
      <c r="A849" s="118"/>
      <c r="B849" s="205"/>
      <c r="C849" s="73"/>
      <c r="D849" s="26"/>
      <c r="E849" s="74"/>
      <c r="F849" s="629"/>
    </row>
    <row r="850" spans="1:6" s="64" customFormat="1" ht="195.75" customHeight="1">
      <c r="A850" s="118">
        <v>11.1</v>
      </c>
      <c r="B850" s="205" t="s">
        <v>268</v>
      </c>
      <c r="C850" s="73" t="s">
        <v>3</v>
      </c>
      <c r="D850" s="26">
        <v>1</v>
      </c>
      <c r="E850" s="74"/>
      <c r="F850" s="629">
        <f>E850*D850</f>
        <v>0</v>
      </c>
    </row>
    <row r="851" spans="1:6" s="64" customFormat="1" ht="15.75" customHeight="1">
      <c r="A851" s="118"/>
      <c r="B851" s="205"/>
      <c r="C851" s="73"/>
      <c r="D851" s="26"/>
      <c r="E851" s="74"/>
      <c r="F851" s="629"/>
    </row>
    <row r="852" spans="1:6" s="64" customFormat="1" ht="139.5" customHeight="1">
      <c r="A852" s="118">
        <v>11.11</v>
      </c>
      <c r="B852" s="205" t="s">
        <v>144</v>
      </c>
      <c r="C852" s="73" t="s">
        <v>16</v>
      </c>
      <c r="D852" s="26">
        <v>11.5</v>
      </c>
      <c r="E852" s="74"/>
      <c r="F852" s="629">
        <f>E852*D852</f>
        <v>0</v>
      </c>
    </row>
    <row r="853" spans="1:6" s="64" customFormat="1">
      <c r="A853" s="118"/>
      <c r="B853" s="205"/>
      <c r="C853" s="73"/>
      <c r="D853" s="26"/>
      <c r="E853" s="74"/>
      <c r="F853" s="629"/>
    </row>
    <row r="854" spans="1:6" s="64" customFormat="1" ht="204">
      <c r="A854" s="118">
        <v>11.12</v>
      </c>
      <c r="B854" s="205" t="s">
        <v>263</v>
      </c>
      <c r="C854" s="73" t="s">
        <v>16</v>
      </c>
      <c r="D854" s="26">
        <v>19.600000000000001</v>
      </c>
      <c r="E854" s="74"/>
      <c r="F854" s="629">
        <f>E854*D854</f>
        <v>0</v>
      </c>
    </row>
    <row r="855" spans="1:6" s="64" customFormat="1" ht="18" customHeight="1">
      <c r="A855" s="118"/>
      <c r="B855" s="205"/>
      <c r="C855" s="73"/>
      <c r="D855" s="26"/>
      <c r="E855" s="74"/>
      <c r="F855" s="629"/>
    </row>
    <row r="856" spans="1:6" s="64" customFormat="1" ht="182.25" customHeight="1">
      <c r="A856" s="118">
        <v>11.13</v>
      </c>
      <c r="B856" s="205" t="s">
        <v>145</v>
      </c>
      <c r="C856" s="73" t="s">
        <v>16</v>
      </c>
      <c r="D856" s="26">
        <v>3.54</v>
      </c>
      <c r="E856" s="74"/>
      <c r="F856" s="629">
        <f>E856*D856</f>
        <v>0</v>
      </c>
    </row>
    <row r="857" spans="1:6" s="64" customFormat="1" ht="18" customHeight="1">
      <c r="A857" s="118"/>
      <c r="B857" s="205"/>
      <c r="C857" s="73"/>
      <c r="D857" s="26"/>
      <c r="E857" s="74"/>
      <c r="F857" s="629"/>
    </row>
    <row r="858" spans="1:6" s="64" customFormat="1" ht="165" customHeight="1">
      <c r="A858" s="118">
        <v>11.14</v>
      </c>
      <c r="B858" s="205" t="s">
        <v>288</v>
      </c>
      <c r="C858" s="73" t="s">
        <v>16</v>
      </c>
      <c r="D858" s="26">
        <v>50</v>
      </c>
      <c r="E858" s="74"/>
      <c r="F858" s="629">
        <f>E858*D858</f>
        <v>0</v>
      </c>
    </row>
    <row r="859" spans="1:6" s="64" customFormat="1">
      <c r="A859" s="118"/>
      <c r="B859" s="205"/>
      <c r="C859" s="73"/>
      <c r="D859" s="26"/>
      <c r="E859" s="74"/>
      <c r="F859" s="629"/>
    </row>
    <row r="860" spans="1:6" s="64" customFormat="1" ht="148.5" customHeight="1">
      <c r="A860" s="118">
        <v>11.15</v>
      </c>
      <c r="B860" s="205" t="s">
        <v>265</v>
      </c>
      <c r="C860" s="73" t="s">
        <v>16</v>
      </c>
      <c r="D860" s="26">
        <v>28</v>
      </c>
      <c r="E860" s="74"/>
      <c r="F860" s="629">
        <f>E860*D860</f>
        <v>0</v>
      </c>
    </row>
    <row r="861" spans="1:6" s="64" customFormat="1">
      <c r="A861" s="118"/>
      <c r="B861" s="205"/>
      <c r="C861" s="73"/>
      <c r="D861" s="26"/>
      <c r="E861" s="74"/>
      <c r="F861" s="629"/>
    </row>
    <row r="862" spans="1:6" s="64" customFormat="1" ht="142.5" customHeight="1">
      <c r="A862" s="118">
        <v>11.16</v>
      </c>
      <c r="B862" s="205" t="s">
        <v>282</v>
      </c>
      <c r="C862" s="73" t="s">
        <v>16</v>
      </c>
      <c r="D862" s="26">
        <v>22</v>
      </c>
      <c r="E862" s="74"/>
      <c r="F862" s="629">
        <f>E862*D862</f>
        <v>0</v>
      </c>
    </row>
    <row r="863" spans="1:6" s="64" customFormat="1" ht="16.5" customHeight="1">
      <c r="A863" s="118"/>
      <c r="B863" s="205"/>
      <c r="C863" s="73"/>
      <c r="D863" s="26"/>
      <c r="E863" s="74"/>
      <c r="F863" s="629"/>
    </row>
    <row r="864" spans="1:6" s="64" customFormat="1" ht="167.25" customHeight="1">
      <c r="A864" s="118">
        <v>11.17</v>
      </c>
      <c r="B864" s="205" t="s">
        <v>287</v>
      </c>
      <c r="C864" s="73" t="s">
        <v>66</v>
      </c>
      <c r="D864" s="26">
        <v>1</v>
      </c>
      <c r="E864" s="74"/>
      <c r="F864" s="629">
        <f>E864*D864</f>
        <v>0</v>
      </c>
    </row>
    <row r="865" spans="1:6" s="64" customFormat="1" ht="14.25" customHeight="1">
      <c r="A865" s="118"/>
      <c r="B865" s="205"/>
      <c r="C865" s="73"/>
      <c r="D865" s="26"/>
      <c r="E865" s="74"/>
      <c r="F865" s="629"/>
    </row>
    <row r="866" spans="1:6" s="64" customFormat="1" ht="105.75" customHeight="1">
      <c r="A866" s="118">
        <v>11.18</v>
      </c>
      <c r="B866" s="205" t="s">
        <v>146</v>
      </c>
      <c r="C866" s="73" t="s">
        <v>15</v>
      </c>
      <c r="D866" s="26">
        <v>52</v>
      </c>
      <c r="E866" s="74"/>
      <c r="F866" s="629">
        <f>E866*D866</f>
        <v>0</v>
      </c>
    </row>
    <row r="867" spans="1:6" s="64" customFormat="1" ht="14.25" customHeight="1">
      <c r="A867" s="118"/>
      <c r="B867" s="205"/>
      <c r="C867" s="73"/>
      <c r="D867" s="26"/>
      <c r="E867" s="74"/>
      <c r="F867" s="629"/>
    </row>
    <row r="868" spans="1:6" s="64" customFormat="1" ht="102.75" customHeight="1">
      <c r="A868" s="118">
        <v>11.19</v>
      </c>
      <c r="B868" s="205" t="s">
        <v>625</v>
      </c>
      <c r="C868" s="73" t="s">
        <v>15</v>
      </c>
      <c r="D868" s="26">
        <v>8</v>
      </c>
      <c r="E868" s="74"/>
      <c r="F868" s="629">
        <f>E868*D868</f>
        <v>0</v>
      </c>
    </row>
    <row r="869" spans="1:6" s="64" customFormat="1">
      <c r="A869" s="118"/>
      <c r="B869" s="205"/>
      <c r="C869" s="73"/>
      <c r="D869" s="26"/>
      <c r="E869" s="74"/>
      <c r="F869" s="629"/>
    </row>
    <row r="870" spans="1:6" s="64" customFormat="1" ht="54" customHeight="1">
      <c r="A870" s="118">
        <v>11.2</v>
      </c>
      <c r="B870" s="205" t="s">
        <v>141</v>
      </c>
      <c r="C870" s="73" t="s">
        <v>16</v>
      </c>
      <c r="D870" s="26">
        <v>47</v>
      </c>
      <c r="E870" s="74"/>
      <c r="F870" s="629">
        <f>E870*D870</f>
        <v>0</v>
      </c>
    </row>
    <row r="871" spans="1:6" s="64" customFormat="1">
      <c r="A871" s="118"/>
      <c r="B871" s="205"/>
      <c r="C871" s="73"/>
      <c r="D871" s="26"/>
      <c r="E871" s="74"/>
      <c r="F871" s="629"/>
    </row>
    <row r="872" spans="1:6" s="64" customFormat="1" ht="56.25" customHeight="1">
      <c r="A872" s="118">
        <v>11.21</v>
      </c>
      <c r="B872" s="32" t="s">
        <v>647</v>
      </c>
      <c r="C872" s="68" t="s">
        <v>16</v>
      </c>
      <c r="D872" s="26">
        <v>17.2</v>
      </c>
      <c r="E872" s="74"/>
      <c r="F872" s="629">
        <f>E872*D872</f>
        <v>0</v>
      </c>
    </row>
    <row r="873" spans="1:6" s="64" customFormat="1" ht="17.25" customHeight="1">
      <c r="A873" s="118"/>
      <c r="B873" s="32"/>
      <c r="C873" s="68"/>
      <c r="D873" s="26"/>
      <c r="E873" s="74"/>
      <c r="F873" s="629"/>
    </row>
    <row r="874" spans="1:6" s="64" customFormat="1" ht="52.5" customHeight="1">
      <c r="A874" s="118">
        <v>11.22</v>
      </c>
      <c r="B874" s="31" t="s">
        <v>283</v>
      </c>
      <c r="C874" s="68" t="s">
        <v>16</v>
      </c>
      <c r="D874" s="26">
        <v>14</v>
      </c>
      <c r="E874" s="74"/>
      <c r="F874" s="629">
        <f>E874*D874</f>
        <v>0</v>
      </c>
    </row>
    <row r="875" spans="1:6" s="64" customFormat="1" ht="16.5" customHeight="1">
      <c r="A875" s="118"/>
      <c r="B875" s="31"/>
      <c r="C875" s="68"/>
      <c r="D875" s="26"/>
      <c r="E875" s="74"/>
      <c r="F875" s="629"/>
    </row>
    <row r="876" spans="1:6" s="64" customFormat="1" ht="42" customHeight="1">
      <c r="A876" s="118">
        <v>11.23</v>
      </c>
      <c r="B876" s="32" t="s">
        <v>284</v>
      </c>
      <c r="C876" s="68" t="s">
        <v>3</v>
      </c>
      <c r="D876" s="26">
        <v>4</v>
      </c>
      <c r="E876" s="74"/>
      <c r="F876" s="629">
        <f>E876*D876</f>
        <v>0</v>
      </c>
    </row>
    <row r="877" spans="1:6" s="64" customFormat="1" ht="19.5" customHeight="1">
      <c r="A877" s="118"/>
      <c r="B877" s="32"/>
      <c r="C877" s="68"/>
      <c r="D877" s="26"/>
      <c r="E877" s="74"/>
      <c r="F877" s="629"/>
    </row>
    <row r="878" spans="1:6" s="64" customFormat="1" ht="42.75" customHeight="1">
      <c r="A878" s="118">
        <v>11.24</v>
      </c>
      <c r="B878" s="33" t="s">
        <v>285</v>
      </c>
      <c r="C878" s="68" t="s">
        <v>3</v>
      </c>
      <c r="D878" s="26">
        <v>2</v>
      </c>
      <c r="E878" s="74"/>
      <c r="F878" s="629">
        <f>E878*D878</f>
        <v>0</v>
      </c>
    </row>
    <row r="879" spans="1:6" s="64" customFormat="1" ht="14.25" customHeight="1">
      <c r="A879" s="118"/>
      <c r="B879" s="33"/>
      <c r="C879" s="68"/>
      <c r="D879" s="26"/>
      <c r="E879" s="74"/>
      <c r="F879" s="629"/>
    </row>
    <row r="880" spans="1:6" s="64" customFormat="1" ht="141.75" customHeight="1">
      <c r="A880" s="118">
        <v>11.25</v>
      </c>
      <c r="B880" s="33" t="s">
        <v>159</v>
      </c>
      <c r="C880" s="68" t="s">
        <v>15</v>
      </c>
      <c r="D880" s="26">
        <v>4.5</v>
      </c>
      <c r="E880" s="74"/>
      <c r="F880" s="629">
        <f>E880*D880</f>
        <v>0</v>
      </c>
    </row>
    <row r="881" spans="1:6" s="64" customFormat="1" ht="17.25" customHeight="1">
      <c r="A881" s="118"/>
      <c r="B881" s="33"/>
      <c r="C881" s="68"/>
      <c r="D881" s="26"/>
      <c r="E881" s="74"/>
      <c r="F881" s="629"/>
    </row>
    <row r="882" spans="1:6" s="64" customFormat="1" ht="81" customHeight="1">
      <c r="A882" s="118">
        <v>11.26</v>
      </c>
      <c r="B882" s="34" t="s">
        <v>475</v>
      </c>
      <c r="C882" s="68" t="s">
        <v>4</v>
      </c>
      <c r="D882" s="26">
        <v>580</v>
      </c>
      <c r="E882" s="74"/>
      <c r="F882" s="629">
        <f>E882*D882</f>
        <v>0</v>
      </c>
    </row>
    <row r="883" spans="1:6" s="64" customFormat="1" ht="12" customHeight="1">
      <c r="A883" s="118"/>
      <c r="B883" s="33"/>
      <c r="C883" s="68"/>
      <c r="D883" s="26"/>
      <c r="E883" s="74"/>
      <c r="F883" s="629"/>
    </row>
    <row r="884" spans="1:6" s="64" customFormat="1" ht="84" customHeight="1">
      <c r="A884" s="118">
        <v>11.27</v>
      </c>
      <c r="B884" s="34" t="s">
        <v>474</v>
      </c>
      <c r="C884" s="144" t="s">
        <v>4</v>
      </c>
      <c r="D884" s="141">
        <v>480</v>
      </c>
      <c r="E884" s="145"/>
      <c r="F884" s="629">
        <f>E884*D884</f>
        <v>0</v>
      </c>
    </row>
    <row r="885" spans="1:6" s="64" customFormat="1" ht="26.25" customHeight="1">
      <c r="A885" s="119"/>
      <c r="B885" s="97" t="s">
        <v>148</v>
      </c>
      <c r="C885" s="37"/>
      <c r="D885" s="38"/>
      <c r="E885" s="39"/>
      <c r="F885" s="628">
        <f>SUM(F831:F884)</f>
        <v>0</v>
      </c>
    </row>
    <row r="886" spans="1:6" s="64" customFormat="1" ht="19.5" customHeight="1">
      <c r="A886" s="118"/>
      <c r="B886" s="98"/>
      <c r="C886" s="73"/>
      <c r="D886" s="26"/>
      <c r="E886" s="74"/>
      <c r="F886" s="629"/>
    </row>
    <row r="887" spans="1:6" s="64" customFormat="1" ht="20.25" customHeight="1">
      <c r="A887" s="116">
        <v>12</v>
      </c>
      <c r="B887" s="97" t="s">
        <v>149</v>
      </c>
      <c r="C887" s="37"/>
      <c r="D887" s="38"/>
      <c r="E887" s="39"/>
      <c r="F887" s="630"/>
    </row>
    <row r="888" spans="1:6" s="64" customFormat="1" ht="38.25">
      <c r="A888" s="118"/>
      <c r="B888" s="13" t="s">
        <v>19</v>
      </c>
      <c r="C888" s="62"/>
      <c r="D888" s="26"/>
      <c r="E888" s="74"/>
      <c r="F888" s="629"/>
    </row>
    <row r="889" spans="1:6" s="64" customFormat="1" ht="51">
      <c r="A889" s="118"/>
      <c r="B889" s="13" t="s">
        <v>41</v>
      </c>
      <c r="C889" s="62"/>
      <c r="D889" s="26"/>
      <c r="E889" s="74"/>
      <c r="F889" s="629"/>
    </row>
    <row r="890" spans="1:6" s="64" customFormat="1" ht="229.5">
      <c r="A890" s="118"/>
      <c r="B890" s="13" t="s">
        <v>150</v>
      </c>
      <c r="C890" s="62"/>
      <c r="D890" s="26"/>
      <c r="E890" s="74"/>
      <c r="F890" s="629"/>
    </row>
    <row r="891" spans="1:6" s="64" customFormat="1" ht="40.5" customHeight="1">
      <c r="A891" s="118"/>
      <c r="B891" s="13" t="s">
        <v>151</v>
      </c>
      <c r="C891" s="62"/>
      <c r="D891" s="26"/>
      <c r="E891" s="74"/>
      <c r="F891" s="629"/>
    </row>
    <row r="892" spans="1:6" s="64" customFormat="1" ht="77.25" customHeight="1">
      <c r="A892" s="118">
        <v>12.01</v>
      </c>
      <c r="B892" s="35" t="s">
        <v>648</v>
      </c>
      <c r="C892" s="68" t="s">
        <v>15</v>
      </c>
      <c r="D892" s="26">
        <f>92+130</f>
        <v>222</v>
      </c>
      <c r="E892" s="74"/>
      <c r="F892" s="629">
        <f>E892*D892</f>
        <v>0</v>
      </c>
    </row>
    <row r="893" spans="1:6" s="64" customFormat="1" ht="18" customHeight="1">
      <c r="A893" s="118"/>
      <c r="B893" s="35"/>
      <c r="C893" s="68"/>
      <c r="D893" s="26"/>
      <c r="E893" s="74"/>
      <c r="F893" s="629"/>
    </row>
    <row r="894" spans="1:6" s="64" customFormat="1" ht="192.75" customHeight="1">
      <c r="A894" s="118">
        <v>12.02</v>
      </c>
      <c r="B894" s="34" t="s">
        <v>423</v>
      </c>
      <c r="C894" s="68" t="s">
        <v>16</v>
      </c>
      <c r="D894" s="26">
        <f>102+150</f>
        <v>252</v>
      </c>
      <c r="E894" s="74"/>
      <c r="F894" s="629">
        <f>E894*D894</f>
        <v>0</v>
      </c>
    </row>
    <row r="895" spans="1:6" s="64" customFormat="1" ht="18" customHeight="1">
      <c r="F895" s="158"/>
    </row>
    <row r="896" spans="1:6" s="64" customFormat="1" ht="191.25">
      <c r="A896" s="118">
        <v>12.03</v>
      </c>
      <c r="B896" s="34" t="s">
        <v>626</v>
      </c>
      <c r="C896" s="68" t="s">
        <v>15</v>
      </c>
      <c r="D896" s="26">
        <f>305+80</f>
        <v>385</v>
      </c>
      <c r="E896" s="74"/>
      <c r="F896" s="629">
        <f>E896*D896</f>
        <v>0</v>
      </c>
    </row>
    <row r="897" spans="1:6" s="64" customFormat="1">
      <c r="A897" s="118"/>
      <c r="B897" s="34"/>
      <c r="C897" s="68"/>
      <c r="D897" s="26"/>
      <c r="E897" s="74"/>
      <c r="F897" s="629"/>
    </row>
    <row r="898" spans="1:6" s="64" customFormat="1" ht="140.25">
      <c r="A898" s="118">
        <v>12.04</v>
      </c>
      <c r="B898" s="35" t="s">
        <v>627</v>
      </c>
      <c r="C898" s="68" t="s">
        <v>15</v>
      </c>
      <c r="D898" s="26">
        <v>58</v>
      </c>
      <c r="E898" s="74"/>
      <c r="F898" s="629">
        <f>E898*D898</f>
        <v>0</v>
      </c>
    </row>
    <row r="899" spans="1:6" s="64" customFormat="1" ht="19.5" customHeight="1">
      <c r="A899" s="118"/>
      <c r="B899" s="35"/>
      <c r="C899" s="68"/>
      <c r="D899" s="26"/>
      <c r="E899" s="74"/>
      <c r="F899" s="629"/>
    </row>
    <row r="900" spans="1:6" s="64" customFormat="1" ht="165.75">
      <c r="A900" s="118">
        <v>12.05</v>
      </c>
      <c r="B900" s="34" t="s">
        <v>1327</v>
      </c>
      <c r="C900" s="68" t="s">
        <v>15</v>
      </c>
      <c r="D900" s="26">
        <f>96+10+87</f>
        <v>193</v>
      </c>
      <c r="E900" s="74"/>
      <c r="F900" s="629">
        <f>E900*D900</f>
        <v>0</v>
      </c>
    </row>
    <row r="901" spans="1:6" s="64" customFormat="1">
      <c r="A901" s="118"/>
      <c r="B901" s="34"/>
      <c r="C901" s="68"/>
      <c r="D901" s="26"/>
      <c r="E901" s="74"/>
      <c r="F901" s="629"/>
    </row>
    <row r="902" spans="1:6" s="64" customFormat="1" ht="127.5" customHeight="1">
      <c r="A902" s="118">
        <v>12.06</v>
      </c>
      <c r="B902" s="35" t="s">
        <v>1324</v>
      </c>
      <c r="C902" s="68" t="s">
        <v>15</v>
      </c>
      <c r="D902" s="26">
        <f>26+36+30</f>
        <v>92</v>
      </c>
      <c r="E902" s="74"/>
      <c r="F902" s="629">
        <f>E902*D902</f>
        <v>0</v>
      </c>
    </row>
    <row r="903" spans="1:6" s="64" customFormat="1" ht="18.75" customHeight="1">
      <c r="A903" s="118"/>
      <c r="B903" s="35"/>
      <c r="C903" s="68"/>
      <c r="D903" s="26"/>
      <c r="E903" s="74"/>
      <c r="F903" s="629"/>
    </row>
    <row r="904" spans="1:6" s="64" customFormat="1" ht="41.25" customHeight="1">
      <c r="A904" s="118">
        <v>12.07</v>
      </c>
      <c r="B904" s="32" t="s">
        <v>649</v>
      </c>
      <c r="C904" s="68" t="s">
        <v>16</v>
      </c>
      <c r="D904" s="26">
        <v>62</v>
      </c>
      <c r="E904" s="74"/>
      <c r="F904" s="629">
        <f>E904*D904</f>
        <v>0</v>
      </c>
    </row>
    <row r="905" spans="1:6" s="64" customFormat="1" ht="15.75" customHeight="1">
      <c r="A905" s="118"/>
      <c r="B905" s="35"/>
      <c r="C905" s="68"/>
      <c r="D905" s="26"/>
      <c r="E905" s="74"/>
      <c r="F905" s="629"/>
    </row>
    <row r="906" spans="1:6" s="64" customFormat="1" ht="140.25" customHeight="1">
      <c r="A906" s="118">
        <v>12.08</v>
      </c>
      <c r="B906" s="35" t="s">
        <v>3008</v>
      </c>
      <c r="C906" s="68" t="s">
        <v>15</v>
      </c>
      <c r="D906" s="26">
        <v>105</v>
      </c>
      <c r="E906" s="74"/>
      <c r="F906" s="629">
        <f>E906*D906</f>
        <v>0</v>
      </c>
    </row>
    <row r="907" spans="1:6" s="64" customFormat="1" ht="16.5" customHeight="1">
      <c r="A907" s="118"/>
      <c r="B907" s="35"/>
      <c r="C907" s="68"/>
      <c r="D907" s="26"/>
      <c r="E907" s="74"/>
      <c r="F907" s="629"/>
    </row>
    <row r="908" spans="1:6" s="64" customFormat="1" ht="166.5" customHeight="1">
      <c r="A908" s="118">
        <v>12.09</v>
      </c>
      <c r="B908" s="35" t="s">
        <v>3009</v>
      </c>
      <c r="C908" s="68" t="s">
        <v>16</v>
      </c>
      <c r="D908" s="26">
        <v>140</v>
      </c>
      <c r="E908" s="74"/>
      <c r="F908" s="629">
        <f>E908*D908</f>
        <v>0</v>
      </c>
    </row>
    <row r="909" spans="1:6" s="64" customFormat="1" ht="15.75" customHeight="1">
      <c r="A909" s="118"/>
      <c r="B909" s="35"/>
      <c r="C909" s="68"/>
      <c r="D909" s="26"/>
      <c r="E909" s="74"/>
      <c r="F909" s="629"/>
    </row>
    <row r="910" spans="1:6" s="64" customFormat="1" ht="149.25" customHeight="1">
      <c r="A910" s="118">
        <v>12.07</v>
      </c>
      <c r="B910" s="35" t="s">
        <v>3007</v>
      </c>
      <c r="C910" s="68" t="s">
        <v>15</v>
      </c>
      <c r="D910" s="26">
        <v>270</v>
      </c>
      <c r="E910" s="74"/>
      <c r="F910" s="629">
        <f>E910*D910</f>
        <v>0</v>
      </c>
    </row>
    <row r="911" spans="1:6" s="64" customFormat="1">
      <c r="A911" s="118"/>
      <c r="B911" s="32"/>
      <c r="C911" s="68"/>
      <c r="D911" s="26"/>
      <c r="E911" s="74"/>
      <c r="F911" s="629"/>
    </row>
    <row r="912" spans="1:6" s="64" customFormat="1" ht="27" customHeight="1">
      <c r="A912" s="118">
        <v>12.09</v>
      </c>
      <c r="B912" s="177" t="s">
        <v>431</v>
      </c>
      <c r="C912" s="206"/>
      <c r="D912" s="207"/>
      <c r="E912" s="208"/>
      <c r="F912" s="189" t="str">
        <f>IF(D912*E912=0," ",D912*E912)</f>
        <v xml:space="preserve"> </v>
      </c>
    </row>
    <row r="913" spans="1:6" s="64" customFormat="1" ht="17.25" customHeight="1">
      <c r="A913" s="118"/>
      <c r="B913" s="209" t="s">
        <v>426</v>
      </c>
      <c r="C913" s="210" t="s">
        <v>427</v>
      </c>
      <c r="D913" s="189">
        <v>1</v>
      </c>
      <c r="E913" s="208"/>
      <c r="F913" s="629">
        <f>E913*D913</f>
        <v>0</v>
      </c>
    </row>
    <row r="914" spans="1:6" s="64" customFormat="1" ht="17.25" customHeight="1">
      <c r="A914" s="118"/>
      <c r="B914" s="209" t="s">
        <v>428</v>
      </c>
      <c r="C914" s="210" t="s">
        <v>427</v>
      </c>
      <c r="D914" s="189">
        <v>8</v>
      </c>
      <c r="E914" s="208"/>
      <c r="F914" s="629">
        <f>E914*D914</f>
        <v>0</v>
      </c>
    </row>
    <row r="915" spans="1:6" s="64" customFormat="1" ht="17.25" customHeight="1">
      <c r="A915" s="118"/>
      <c r="B915" s="209" t="s">
        <v>429</v>
      </c>
      <c r="C915" s="210" t="s">
        <v>427</v>
      </c>
      <c r="D915" s="189">
        <f>12+45</f>
        <v>57</v>
      </c>
      <c r="E915" s="208"/>
      <c r="F915" s="629">
        <f>E915*D915</f>
        <v>0</v>
      </c>
    </row>
    <row r="916" spans="1:6" s="64" customFormat="1" ht="17.25" customHeight="1">
      <c r="A916" s="118"/>
      <c r="B916" s="209" t="s">
        <v>430</v>
      </c>
      <c r="C916" s="210" t="s">
        <v>427</v>
      </c>
      <c r="D916" s="189">
        <v>6</v>
      </c>
      <c r="E916" s="208"/>
      <c r="F916" s="629">
        <f>E916*D916</f>
        <v>0</v>
      </c>
    </row>
    <row r="917" spans="1:6" s="64" customFormat="1" ht="15" customHeight="1">
      <c r="A917" s="118"/>
      <c r="B917" s="32"/>
      <c r="C917" s="68"/>
      <c r="D917" s="26"/>
      <c r="E917" s="74"/>
      <c r="F917" s="629"/>
    </row>
    <row r="918" spans="1:6" s="64" customFormat="1" ht="30" customHeight="1">
      <c r="A918" s="118">
        <v>12.1</v>
      </c>
      <c r="B918" s="146" t="s">
        <v>433</v>
      </c>
      <c r="C918" s="211"/>
      <c r="D918" s="212"/>
      <c r="E918" s="81"/>
      <c r="F918" s="141"/>
    </row>
    <row r="919" spans="1:6" s="64" customFormat="1" ht="18" customHeight="1">
      <c r="A919" s="118"/>
      <c r="B919" s="213" t="s">
        <v>434</v>
      </c>
      <c r="C919" s="214" t="s">
        <v>16</v>
      </c>
      <c r="D919" s="212">
        <v>68</v>
      </c>
      <c r="E919" s="81"/>
      <c r="F919" s="629">
        <f>E919*D919</f>
        <v>0</v>
      </c>
    </row>
    <row r="920" spans="1:6" s="64" customFormat="1" ht="18" customHeight="1">
      <c r="A920" s="118"/>
      <c r="B920" s="213" t="s">
        <v>435</v>
      </c>
      <c r="C920" s="214" t="s">
        <v>3</v>
      </c>
      <c r="D920" s="212">
        <v>45</v>
      </c>
      <c r="E920" s="81"/>
      <c r="F920" s="629">
        <f>E920*D920</f>
        <v>0</v>
      </c>
    </row>
    <row r="921" spans="1:6" s="64" customFormat="1" ht="18.75" customHeight="1">
      <c r="A921" s="118"/>
      <c r="B921" s="215"/>
      <c r="C921" s="215"/>
      <c r="D921" s="216"/>
      <c r="E921" s="208"/>
      <c r="F921" s="189" t="str">
        <f>IF(D921*E921=0," ",D921*E921)</f>
        <v xml:space="preserve"> </v>
      </c>
    </row>
    <row r="922" spans="1:6" s="64" customFormat="1" ht="43.5" customHeight="1">
      <c r="A922" s="118">
        <v>12.11</v>
      </c>
      <c r="B922" s="177" t="s">
        <v>432</v>
      </c>
      <c r="C922" s="185" t="s">
        <v>427</v>
      </c>
      <c r="D922" s="207">
        <v>590</v>
      </c>
      <c r="E922" s="208"/>
      <c r="F922" s="629">
        <f>E922*D922</f>
        <v>0</v>
      </c>
    </row>
    <row r="923" spans="1:6" s="64" customFormat="1" ht="12" customHeight="1">
      <c r="A923" s="118"/>
      <c r="B923" s="32"/>
      <c r="C923" s="68"/>
      <c r="D923" s="26"/>
      <c r="E923" s="74"/>
      <c r="F923" s="629"/>
    </row>
    <row r="924" spans="1:6" s="64" customFormat="1" ht="41.25" customHeight="1">
      <c r="A924" s="118">
        <v>12.12</v>
      </c>
      <c r="B924" s="146" t="s">
        <v>1323</v>
      </c>
      <c r="F924" s="158"/>
    </row>
    <row r="925" spans="1:6" s="64" customFormat="1" ht="18" customHeight="1">
      <c r="A925" s="118"/>
      <c r="B925" s="213" t="s">
        <v>1322</v>
      </c>
      <c r="C925" s="147" t="s">
        <v>3</v>
      </c>
      <c r="D925" s="138">
        <v>12</v>
      </c>
      <c r="E925" s="141"/>
      <c r="F925" s="629">
        <f>E925*D925</f>
        <v>0</v>
      </c>
    </row>
    <row r="926" spans="1:6" s="64" customFormat="1" ht="18" customHeight="1">
      <c r="A926" s="118"/>
      <c r="B926" s="213" t="s">
        <v>1320</v>
      </c>
      <c r="C926" s="147" t="s">
        <v>3</v>
      </c>
      <c r="D926" s="138">
        <v>2</v>
      </c>
      <c r="E926" s="141"/>
      <c r="F926" s="629">
        <f>E926*D926</f>
        <v>0</v>
      </c>
    </row>
    <row r="927" spans="1:6" s="64" customFormat="1" ht="18" customHeight="1">
      <c r="A927" s="118"/>
      <c r="B927" s="612" t="s">
        <v>1321</v>
      </c>
      <c r="C927" s="147" t="s">
        <v>3</v>
      </c>
      <c r="D927" s="138">
        <v>2</v>
      </c>
      <c r="E927" s="141"/>
      <c r="F927" s="629">
        <f>E927*D927</f>
        <v>0</v>
      </c>
    </row>
    <row r="928" spans="1:6" s="64" customFormat="1" ht="20.25" customHeight="1">
      <c r="A928" s="118"/>
      <c r="B928" s="32"/>
      <c r="C928" s="68"/>
      <c r="D928" s="26"/>
      <c r="E928" s="74"/>
      <c r="F928" s="629"/>
    </row>
    <row r="929" spans="1:6" s="64" customFormat="1" ht="83.25" customHeight="1">
      <c r="A929" s="118">
        <v>12.13</v>
      </c>
      <c r="B929" s="31" t="s">
        <v>436</v>
      </c>
      <c r="C929" s="147"/>
      <c r="D929" s="138"/>
      <c r="E929" s="148"/>
      <c r="F929" s="141"/>
    </row>
    <row r="930" spans="1:6" s="64" customFormat="1" ht="14.25" customHeight="1">
      <c r="A930" s="118"/>
      <c r="B930" s="159" t="s">
        <v>1315</v>
      </c>
      <c r="C930" s="147" t="s">
        <v>3</v>
      </c>
      <c r="D930" s="138">
        <v>2</v>
      </c>
      <c r="E930" s="141"/>
      <c r="F930" s="629">
        <f>E930*D930</f>
        <v>0</v>
      </c>
    </row>
    <row r="931" spans="1:6" s="64" customFormat="1" ht="14.25" customHeight="1">
      <c r="A931" s="118"/>
      <c r="B931" s="159" t="s">
        <v>1316</v>
      </c>
      <c r="C931" s="147" t="s">
        <v>3</v>
      </c>
      <c r="D931" s="138">
        <v>8</v>
      </c>
      <c r="E931" s="141"/>
      <c r="F931" s="629">
        <f>E931*D931</f>
        <v>0</v>
      </c>
    </row>
    <row r="932" spans="1:6" s="64" customFormat="1" ht="14.25" customHeight="1">
      <c r="A932" s="118"/>
      <c r="B932" s="159"/>
      <c r="C932" s="147"/>
      <c r="D932" s="138"/>
      <c r="E932" s="141"/>
      <c r="F932" s="629"/>
    </row>
    <row r="933" spans="1:6" s="64" customFormat="1" ht="14.25" customHeight="1">
      <c r="A933" s="118"/>
      <c r="B933" s="159"/>
      <c r="C933" s="147"/>
      <c r="D933" s="138"/>
      <c r="E933" s="141"/>
      <c r="F933" s="629"/>
    </row>
    <row r="934" spans="1:6" s="64" customFormat="1" ht="54" customHeight="1">
      <c r="A934" s="118">
        <v>12.14</v>
      </c>
      <c r="B934" s="146" t="s">
        <v>1325</v>
      </c>
      <c r="C934" s="217" t="s">
        <v>16</v>
      </c>
      <c r="D934" s="153">
        <v>18</v>
      </c>
      <c r="E934" s="141"/>
      <c r="F934" s="629">
        <f>E934*D934</f>
        <v>0</v>
      </c>
    </row>
    <row r="935" spans="1:6" s="64" customFormat="1" ht="16.5" customHeight="1">
      <c r="A935" s="118"/>
      <c r="B935" s="146"/>
      <c r="C935" s="217"/>
      <c r="D935" s="153"/>
      <c r="E935" s="141"/>
      <c r="F935" s="629"/>
    </row>
    <row r="936" spans="1:6" s="64" customFormat="1" ht="54" customHeight="1">
      <c r="A936" s="118">
        <v>12.14</v>
      </c>
      <c r="B936" s="146" t="s">
        <v>1326</v>
      </c>
      <c r="C936" s="217" t="s">
        <v>16</v>
      </c>
      <c r="D936" s="153">
        <f>25*3.2</f>
        <v>80</v>
      </c>
      <c r="E936" s="141"/>
      <c r="F936" s="629">
        <f>E936*D936</f>
        <v>0</v>
      </c>
    </row>
    <row r="937" spans="1:6" s="64" customFormat="1" ht="14.25" customHeight="1">
      <c r="A937" s="118"/>
      <c r="B937" s="159"/>
      <c r="C937" s="147"/>
      <c r="D937" s="138"/>
      <c r="E937" s="141"/>
      <c r="F937" s="629"/>
    </row>
    <row r="938" spans="1:6" s="64" customFormat="1" ht="48" customHeight="1">
      <c r="A938" s="118">
        <v>12.15</v>
      </c>
      <c r="B938" s="146" t="s">
        <v>438</v>
      </c>
      <c r="C938" s="217" t="s">
        <v>16</v>
      </c>
      <c r="D938" s="153">
        <v>18</v>
      </c>
      <c r="E938" s="141"/>
      <c r="F938" s="629">
        <f>E938*D938</f>
        <v>0</v>
      </c>
    </row>
    <row r="939" spans="1:6" s="64" customFormat="1" ht="15.75" customHeight="1">
      <c r="A939" s="118"/>
      <c r="B939" s="32"/>
      <c r="C939" s="68"/>
      <c r="D939" s="26"/>
      <c r="E939" s="74"/>
      <c r="F939" s="629"/>
    </row>
    <row r="940" spans="1:6" s="64" customFormat="1" ht="60.75" customHeight="1">
      <c r="A940" s="118">
        <v>12.16</v>
      </c>
      <c r="B940" s="146" t="s">
        <v>437</v>
      </c>
      <c r="C940" s="217" t="s">
        <v>16</v>
      </c>
      <c r="D940" s="153">
        <v>22</v>
      </c>
      <c r="E940" s="141"/>
      <c r="F940" s="629">
        <f>E940*D940</f>
        <v>0</v>
      </c>
    </row>
    <row r="941" spans="1:6" s="64" customFormat="1" ht="19.5" customHeight="1">
      <c r="A941" s="119"/>
      <c r="B941" s="97" t="s">
        <v>152</v>
      </c>
      <c r="C941" s="37"/>
      <c r="D941" s="38"/>
      <c r="E941" s="39"/>
      <c r="F941" s="628">
        <f>+SUM(F892:F940)</f>
        <v>0</v>
      </c>
    </row>
    <row r="942" spans="1:6" s="64" customFormat="1" ht="18" customHeight="1">
      <c r="A942" s="118"/>
      <c r="B942" s="98"/>
      <c r="C942" s="73"/>
      <c r="D942" s="26"/>
      <c r="E942" s="74"/>
      <c r="F942" s="629"/>
    </row>
    <row r="943" spans="1:6" s="64" customFormat="1" ht="14.25" customHeight="1">
      <c r="A943" s="116">
        <v>13</v>
      </c>
      <c r="B943" s="97" t="s">
        <v>158</v>
      </c>
      <c r="C943" s="37"/>
      <c r="D943" s="38"/>
      <c r="E943" s="39"/>
      <c r="F943" s="630"/>
    </row>
    <row r="944" spans="1:6" s="64" customFormat="1" ht="22.5" customHeight="1">
      <c r="A944" s="118"/>
      <c r="B944" s="13" t="s">
        <v>19</v>
      </c>
      <c r="C944" s="73"/>
      <c r="D944" s="26"/>
      <c r="E944" s="74"/>
      <c r="F944" s="629"/>
    </row>
    <row r="945" spans="1:6" s="64" customFormat="1" ht="37.5" customHeight="1">
      <c r="A945" s="118"/>
      <c r="B945" s="13" t="s">
        <v>41</v>
      </c>
      <c r="C945" s="73"/>
      <c r="D945" s="26"/>
      <c r="E945" s="74"/>
      <c r="F945" s="629"/>
    </row>
    <row r="946" spans="1:6" s="64" customFormat="1" ht="103.5" customHeight="1">
      <c r="A946" s="118"/>
      <c r="B946" s="13" t="s">
        <v>162</v>
      </c>
      <c r="C946" s="73"/>
      <c r="D946" s="26"/>
      <c r="E946" s="74"/>
      <c r="F946" s="629"/>
    </row>
    <row r="947" spans="1:6" s="64" customFormat="1" ht="43.5" customHeight="1">
      <c r="A947" s="118"/>
      <c r="B947" s="13" t="s">
        <v>163</v>
      </c>
      <c r="C947" s="73"/>
      <c r="D947" s="26"/>
      <c r="E947" s="74"/>
      <c r="F947" s="629"/>
    </row>
    <row r="948" spans="1:6" s="64" customFormat="1" ht="66.75" customHeight="1">
      <c r="A948" s="118">
        <v>13.01</v>
      </c>
      <c r="B948" s="75" t="s">
        <v>420</v>
      </c>
      <c r="C948" s="140" t="s">
        <v>15</v>
      </c>
      <c r="D948" s="141">
        <v>56</v>
      </c>
      <c r="E948" s="141"/>
      <c r="F948" s="629">
        <f>E948*D948</f>
        <v>0</v>
      </c>
    </row>
    <row r="949" spans="1:6" s="64" customFormat="1" ht="15.75" customHeight="1">
      <c r="A949" s="139"/>
      <c r="B949" s="75"/>
      <c r="C949" s="140"/>
      <c r="D949" s="141"/>
      <c r="E949" s="141"/>
      <c r="F949" s="141"/>
    </row>
    <row r="950" spans="1:6" s="64" customFormat="1" ht="91.5" customHeight="1">
      <c r="A950" s="118">
        <v>13.02</v>
      </c>
      <c r="B950" s="34" t="s">
        <v>421</v>
      </c>
      <c r="C950" s="140" t="s">
        <v>395</v>
      </c>
      <c r="D950" s="141">
        <v>45</v>
      </c>
      <c r="E950" s="141"/>
      <c r="F950" s="629">
        <f>E950*D950</f>
        <v>0</v>
      </c>
    </row>
    <row r="951" spans="1:6" s="64" customFormat="1" ht="18" customHeight="1">
      <c r="A951" s="139"/>
      <c r="B951" s="75"/>
      <c r="C951" s="140"/>
      <c r="D951" s="141"/>
      <c r="E951" s="141"/>
      <c r="F951" s="141"/>
    </row>
    <row r="952" spans="1:6" s="64" customFormat="1" ht="117" customHeight="1">
      <c r="A952" s="118">
        <v>13.03</v>
      </c>
      <c r="B952" s="34" t="s">
        <v>422</v>
      </c>
      <c r="C952" s="140"/>
      <c r="D952" s="141"/>
      <c r="E952" s="141"/>
      <c r="F952" s="141"/>
    </row>
    <row r="953" spans="1:6" s="64" customFormat="1" ht="41.25" customHeight="1">
      <c r="A953" s="139"/>
      <c r="B953" s="218" t="s">
        <v>460</v>
      </c>
      <c r="C953" s="140" t="s">
        <v>3</v>
      </c>
      <c r="D953" s="141">
        <v>44</v>
      </c>
      <c r="E953" s="141"/>
      <c r="F953" s="629">
        <f>E953*D953</f>
        <v>0</v>
      </c>
    </row>
    <row r="954" spans="1:6" s="64" customFormat="1" ht="28.5" customHeight="1">
      <c r="A954" s="139"/>
      <c r="B954" s="218" t="s">
        <v>461</v>
      </c>
      <c r="C954" s="140" t="s">
        <v>3</v>
      </c>
      <c r="D954" s="141">
        <v>44</v>
      </c>
      <c r="E954" s="141"/>
      <c r="F954" s="629">
        <f>E954*D954</f>
        <v>0</v>
      </c>
    </row>
    <row r="955" spans="1:6" s="64" customFormat="1" ht="27.75" customHeight="1">
      <c r="A955" s="139"/>
      <c r="B955" s="218" t="s">
        <v>462</v>
      </c>
      <c r="C955" s="140" t="s">
        <v>3</v>
      </c>
      <c r="D955" s="141">
        <v>8</v>
      </c>
      <c r="E955" s="141"/>
      <c r="F955" s="629">
        <f>E955*D955</f>
        <v>0</v>
      </c>
    </row>
    <row r="956" spans="1:6" s="64" customFormat="1" ht="16.5" customHeight="1">
      <c r="A956" s="139"/>
      <c r="B956" s="142"/>
      <c r="C956" s="140"/>
      <c r="D956" s="141"/>
      <c r="E956" s="141"/>
      <c r="F956" s="141"/>
    </row>
    <row r="957" spans="1:6" s="64" customFormat="1" ht="111" customHeight="1">
      <c r="A957" s="118">
        <v>13.04</v>
      </c>
      <c r="B957" s="1252" t="s">
        <v>3134</v>
      </c>
      <c r="C957" s="140"/>
      <c r="D957" s="141"/>
      <c r="E957" s="141"/>
      <c r="F957" s="141"/>
    </row>
    <row r="958" spans="1:6" s="64" customFormat="1" ht="31.5" customHeight="1">
      <c r="A958" s="118"/>
      <c r="B958" s="218" t="s">
        <v>424</v>
      </c>
      <c r="C958" s="140" t="s">
        <v>3</v>
      </c>
      <c r="D958" s="141">
        <v>11</v>
      </c>
      <c r="E958" s="141"/>
      <c r="F958" s="629">
        <f>E958*D958</f>
        <v>0</v>
      </c>
    </row>
    <row r="959" spans="1:6" s="64" customFormat="1" ht="25.5" customHeight="1">
      <c r="A959" s="118"/>
      <c r="B959" s="142" t="s">
        <v>425</v>
      </c>
      <c r="C959" s="140" t="s">
        <v>3</v>
      </c>
      <c r="D959" s="141">
        <v>11</v>
      </c>
      <c r="E959" s="141"/>
      <c r="F959" s="629">
        <f>E959*D959</f>
        <v>0</v>
      </c>
    </row>
    <row r="960" spans="1:6" s="64" customFormat="1" ht="21.75" customHeight="1">
      <c r="A960" s="139"/>
      <c r="B960" s="75"/>
      <c r="C960" s="140"/>
      <c r="D960" s="141"/>
      <c r="E960" s="141"/>
      <c r="F960" s="141"/>
    </row>
    <row r="961" spans="1:6" s="64" customFormat="1" ht="123" customHeight="1">
      <c r="A961" s="118">
        <v>13.05</v>
      </c>
      <c r="B961" s="1252" t="s">
        <v>3135</v>
      </c>
      <c r="C961" s="140" t="s">
        <v>15</v>
      </c>
      <c r="D961" s="141">
        <v>32</v>
      </c>
      <c r="E961" s="141"/>
      <c r="F961" s="629">
        <f>E961*D961</f>
        <v>0</v>
      </c>
    </row>
    <row r="962" spans="1:6" s="64" customFormat="1" ht="10.5" customHeight="1">
      <c r="A962" s="139"/>
      <c r="B962" s="143"/>
      <c r="C962" s="140"/>
      <c r="D962" s="141"/>
      <c r="E962" s="141"/>
      <c r="F962" s="141"/>
    </row>
    <row r="963" spans="1:6" s="64" customFormat="1" ht="107.25" customHeight="1">
      <c r="A963" s="118">
        <v>13.06</v>
      </c>
      <c r="B963" s="1252" t="s">
        <v>3136</v>
      </c>
      <c r="C963" s="140" t="s">
        <v>16</v>
      </c>
      <c r="D963" s="141">
        <v>16.8</v>
      </c>
      <c r="E963" s="141"/>
      <c r="F963" s="629">
        <f>E963*D963</f>
        <v>0</v>
      </c>
    </row>
    <row r="964" spans="1:6" s="64" customFormat="1" ht="16.5" customHeight="1">
      <c r="A964" s="119"/>
      <c r="B964" s="97" t="s">
        <v>164</v>
      </c>
      <c r="C964" s="37"/>
      <c r="D964" s="38"/>
      <c r="E964" s="39"/>
      <c r="F964" s="628">
        <f>+SUM(F948:F963)</f>
        <v>0</v>
      </c>
    </row>
    <row r="965" spans="1:6" s="64" customFormat="1">
      <c r="A965" s="118"/>
      <c r="B965" s="98"/>
      <c r="C965" s="73"/>
      <c r="D965" s="26"/>
      <c r="E965" s="74"/>
      <c r="F965" s="629"/>
    </row>
    <row r="966" spans="1:6" s="64" customFormat="1" ht="17.25" customHeight="1">
      <c r="A966" s="116">
        <v>14</v>
      </c>
      <c r="B966" s="97" t="s">
        <v>153</v>
      </c>
      <c r="C966" s="37"/>
      <c r="D966" s="38"/>
      <c r="E966" s="39"/>
      <c r="F966" s="630"/>
    </row>
    <row r="967" spans="1:6" s="64" customFormat="1" ht="25.5" customHeight="1">
      <c r="A967" s="118"/>
      <c r="B967" s="13" t="s">
        <v>41</v>
      </c>
      <c r="C967" s="62"/>
      <c r="D967" s="26"/>
      <c r="E967" s="74"/>
      <c r="F967" s="629"/>
    </row>
    <row r="968" spans="1:6" s="64" customFormat="1" ht="89.25">
      <c r="A968" s="118"/>
      <c r="B968" s="13" t="s">
        <v>154</v>
      </c>
      <c r="C968" s="62"/>
      <c r="D968" s="26"/>
      <c r="E968" s="74"/>
      <c r="F968" s="629"/>
    </row>
    <row r="969" spans="1:6" s="64" customFormat="1" ht="88.5" customHeight="1">
      <c r="A969" s="118"/>
      <c r="B969" s="13" t="s">
        <v>156</v>
      </c>
      <c r="C969" s="62"/>
      <c r="D969" s="26"/>
      <c r="E969" s="74"/>
      <c r="F969" s="629"/>
    </row>
    <row r="970" spans="1:6" s="64" customFormat="1">
      <c r="A970" s="118"/>
      <c r="B970" s="13"/>
      <c r="C970" s="62"/>
      <c r="D970" s="26"/>
      <c r="E970" s="74"/>
      <c r="F970" s="629"/>
    </row>
    <row r="971" spans="1:6" s="64" customFormat="1" ht="76.5">
      <c r="A971" s="118">
        <v>14.01</v>
      </c>
      <c r="B971" s="34" t="s">
        <v>526</v>
      </c>
      <c r="C971" s="68" t="s">
        <v>15</v>
      </c>
      <c r="D971" s="26">
        <f>855+120</f>
        <v>975</v>
      </c>
      <c r="E971" s="74"/>
      <c r="F971" s="629">
        <f>E971*D971</f>
        <v>0</v>
      </c>
    </row>
    <row r="972" spans="1:6" s="64" customFormat="1">
      <c r="A972" s="118"/>
      <c r="B972" s="34"/>
      <c r="C972" s="68"/>
      <c r="D972" s="26"/>
      <c r="E972" s="74"/>
      <c r="F972" s="629"/>
    </row>
    <row r="973" spans="1:6" s="64" customFormat="1" ht="232.5" customHeight="1">
      <c r="A973" s="118">
        <v>14.02</v>
      </c>
      <c r="B973" s="34" t="s">
        <v>1328</v>
      </c>
      <c r="C973" s="68" t="s">
        <v>15</v>
      </c>
      <c r="D973" s="26">
        <f>855+120</f>
        <v>975</v>
      </c>
      <c r="E973" s="74"/>
      <c r="F973" s="629">
        <f>E973*D973</f>
        <v>0</v>
      </c>
    </row>
    <row r="974" spans="1:6" s="64" customFormat="1" ht="18" customHeight="1">
      <c r="A974" s="118"/>
      <c r="B974" s="34"/>
      <c r="C974" s="68"/>
      <c r="D974" s="26"/>
      <c r="E974" s="74"/>
      <c r="F974" s="629"/>
    </row>
    <row r="975" spans="1:6" s="64" customFormat="1" ht="26.25" customHeight="1">
      <c r="A975" s="118">
        <v>14.03</v>
      </c>
      <c r="B975" s="32" t="s">
        <v>155</v>
      </c>
      <c r="C975" s="10" t="s">
        <v>16</v>
      </c>
      <c r="D975" s="99">
        <v>15</v>
      </c>
      <c r="E975" s="27"/>
      <c r="F975" s="629">
        <f>E975*D975</f>
        <v>0</v>
      </c>
    </row>
    <row r="976" spans="1:6" s="64" customFormat="1" ht="16.5" customHeight="1">
      <c r="A976" s="119"/>
      <c r="B976" s="97" t="s">
        <v>157</v>
      </c>
      <c r="C976" s="37"/>
      <c r="D976" s="38"/>
      <c r="E976" s="39"/>
      <c r="F976" s="628">
        <f>SUM(F971:F975)</f>
        <v>0</v>
      </c>
    </row>
    <row r="977" spans="1:6" s="64" customFormat="1">
      <c r="A977" s="118"/>
      <c r="B977" s="72"/>
      <c r="C977" s="73"/>
      <c r="D977" s="26"/>
      <c r="E977" s="74"/>
      <c r="F977" s="629"/>
    </row>
    <row r="978" spans="1:6" s="64" customFormat="1">
      <c r="A978" s="116">
        <v>15</v>
      </c>
      <c r="B978" s="97" t="s">
        <v>165</v>
      </c>
      <c r="C978" s="37"/>
      <c r="D978" s="38"/>
      <c r="E978" s="39"/>
      <c r="F978" s="630"/>
    </row>
    <row r="979" spans="1:6" s="64" customFormat="1" ht="105" customHeight="1">
      <c r="A979" s="120">
        <v>15.01</v>
      </c>
      <c r="B979" s="34" t="s">
        <v>166</v>
      </c>
      <c r="C979" s="68" t="s">
        <v>3</v>
      </c>
      <c r="D979" s="26">
        <v>3</v>
      </c>
      <c r="E979" s="74"/>
      <c r="F979" s="629">
        <f>E979*D979</f>
        <v>0</v>
      </c>
    </row>
    <row r="980" spans="1:6" s="64" customFormat="1" ht="18.75" customHeight="1">
      <c r="A980" s="120"/>
      <c r="B980" s="34"/>
      <c r="C980" s="68"/>
      <c r="D980" s="26"/>
      <c r="E980" s="74"/>
      <c r="F980" s="629"/>
    </row>
    <row r="981" spans="1:6" s="64" customFormat="1" ht="63.75">
      <c r="A981" s="120">
        <v>15.02</v>
      </c>
      <c r="B981" s="34" t="s">
        <v>167</v>
      </c>
      <c r="C981" s="68" t="s">
        <v>15</v>
      </c>
      <c r="D981" s="26">
        <v>6</v>
      </c>
      <c r="E981" s="74"/>
      <c r="F981" s="629">
        <f>E981*D981</f>
        <v>0</v>
      </c>
    </row>
    <row r="982" spans="1:6" s="64" customFormat="1" ht="15.75" customHeight="1">
      <c r="A982" s="119"/>
      <c r="B982" s="36" t="s">
        <v>143</v>
      </c>
      <c r="C982" s="37"/>
      <c r="D982" s="38"/>
      <c r="E982" s="39"/>
      <c r="F982" s="628">
        <f>SUM(F979:F981)</f>
        <v>0</v>
      </c>
    </row>
    <row r="983" spans="1:6" s="64" customFormat="1" ht="16.5" customHeight="1">
      <c r="A983" s="118"/>
      <c r="B983" s="72"/>
      <c r="C983" s="73"/>
      <c r="D983" s="26"/>
      <c r="E983" s="74"/>
      <c r="F983" s="629"/>
    </row>
    <row r="984" spans="1:6" s="64" customFormat="1" ht="18" customHeight="1">
      <c r="A984" s="116">
        <v>16</v>
      </c>
      <c r="B984" s="36" t="s">
        <v>168</v>
      </c>
      <c r="C984" s="37"/>
      <c r="D984" s="38"/>
      <c r="E984" s="39"/>
      <c r="F984" s="630"/>
    </row>
    <row r="985" spans="1:6" s="64" customFormat="1" ht="51">
      <c r="A985" s="118"/>
      <c r="B985" s="13" t="s">
        <v>41</v>
      </c>
      <c r="C985" s="92"/>
      <c r="D985" s="26"/>
      <c r="E985" s="74"/>
      <c r="F985" s="629"/>
    </row>
    <row r="986" spans="1:6" s="64" customFormat="1">
      <c r="A986" s="118"/>
      <c r="B986" s="13"/>
      <c r="C986" s="92"/>
      <c r="D986" s="26"/>
      <c r="E986" s="74"/>
      <c r="F986" s="629"/>
    </row>
    <row r="987" spans="1:6" s="64" customFormat="1" ht="25.5">
      <c r="A987" s="118">
        <v>16.010000000000002</v>
      </c>
      <c r="B987" s="146" t="s">
        <v>525</v>
      </c>
      <c r="C987" s="151" t="s">
        <v>15</v>
      </c>
      <c r="D987" s="138">
        <v>640</v>
      </c>
      <c r="E987" s="141"/>
      <c r="F987" s="629">
        <f>E987*D987</f>
        <v>0</v>
      </c>
    </row>
    <row r="988" spans="1:6" s="64" customFormat="1">
      <c r="A988" s="118"/>
      <c r="B988" s="13"/>
      <c r="C988" s="92"/>
      <c r="D988" s="26"/>
      <c r="E988" s="74"/>
      <c r="F988" s="629"/>
    </row>
    <row r="989" spans="1:6" s="64" customFormat="1" ht="55.5" customHeight="1">
      <c r="A989" s="118">
        <v>16.02</v>
      </c>
      <c r="B989" s="146" t="s">
        <v>522</v>
      </c>
      <c r="C989" s="151" t="s">
        <v>15</v>
      </c>
      <c r="D989" s="138">
        <v>2445</v>
      </c>
      <c r="E989" s="141"/>
      <c r="F989" s="629">
        <f>E989*D989</f>
        <v>0</v>
      </c>
    </row>
    <row r="990" spans="1:6" s="64" customFormat="1" ht="15.75" customHeight="1">
      <c r="A990" s="118"/>
      <c r="B990" s="13"/>
      <c r="C990" s="92"/>
      <c r="D990" s="26"/>
      <c r="E990" s="74"/>
      <c r="F990" s="629"/>
    </row>
    <row r="991" spans="1:6" s="64" customFormat="1" ht="51">
      <c r="A991" s="118">
        <v>16.03</v>
      </c>
      <c r="B991" s="146" t="s">
        <v>524</v>
      </c>
      <c r="C991" s="151" t="s">
        <v>15</v>
      </c>
      <c r="D991" s="138">
        <v>640</v>
      </c>
      <c r="E991" s="141"/>
      <c r="F991" s="629">
        <f>E991*D991</f>
        <v>0</v>
      </c>
    </row>
    <row r="992" spans="1:6" s="64" customFormat="1">
      <c r="A992" s="118"/>
      <c r="B992" s="13"/>
      <c r="C992" s="92"/>
      <c r="D992" s="26"/>
      <c r="E992" s="74"/>
      <c r="F992" s="629"/>
    </row>
    <row r="993" spans="1:6" s="64" customFormat="1" ht="51">
      <c r="A993" s="118">
        <v>16.04</v>
      </c>
      <c r="B993" s="146" t="s">
        <v>651</v>
      </c>
      <c r="C993" s="151" t="s">
        <v>15</v>
      </c>
      <c r="D993" s="138">
        <v>995</v>
      </c>
      <c r="E993" s="141"/>
      <c r="F993" s="629">
        <f>E993*D993</f>
        <v>0</v>
      </c>
    </row>
    <row r="994" spans="1:6" s="64" customFormat="1">
      <c r="A994" s="118"/>
      <c r="B994" s="146"/>
      <c r="C994" s="151"/>
      <c r="D994" s="138"/>
      <c r="E994" s="141"/>
      <c r="F994" s="629"/>
    </row>
    <row r="995" spans="1:6" s="64" customFormat="1" ht="25.5">
      <c r="A995" s="118">
        <v>16.05</v>
      </c>
      <c r="B995" s="146" t="s">
        <v>652</v>
      </c>
      <c r="C995" s="151" t="s">
        <v>15</v>
      </c>
      <c r="D995" s="138">
        <v>995</v>
      </c>
      <c r="E995" s="141"/>
      <c r="F995" s="629">
        <f>E995*D995</f>
        <v>0</v>
      </c>
    </row>
    <row r="996" spans="1:6" s="64" customFormat="1">
      <c r="A996" s="118"/>
      <c r="B996" s="13"/>
      <c r="C996" s="92"/>
      <c r="D996" s="26"/>
      <c r="E996" s="74"/>
      <c r="F996" s="629"/>
    </row>
    <row r="997" spans="1:6" s="64" customFormat="1" ht="38.25">
      <c r="A997" s="118">
        <v>16.059999999999999</v>
      </c>
      <c r="B997" s="32" t="s">
        <v>521</v>
      </c>
      <c r="C997" s="51" t="s">
        <v>16</v>
      </c>
      <c r="D997" s="52">
        <v>1520</v>
      </c>
      <c r="E997" s="141"/>
      <c r="F997" s="629">
        <f>E997*D997</f>
        <v>0</v>
      </c>
    </row>
    <row r="998" spans="1:6" s="64" customFormat="1">
      <c r="A998" s="118"/>
      <c r="B998" s="13"/>
      <c r="C998" s="92"/>
      <c r="D998" s="26"/>
      <c r="E998" s="74"/>
      <c r="F998" s="629"/>
    </row>
    <row r="999" spans="1:6" s="64" customFormat="1" ht="25.5">
      <c r="A999" s="118">
        <v>16.07</v>
      </c>
      <c r="B999" s="32" t="s">
        <v>650</v>
      </c>
      <c r="C999" s="10" t="s">
        <v>16</v>
      </c>
      <c r="D999" s="141">
        <v>735</v>
      </c>
      <c r="E999" s="141"/>
      <c r="F999" s="629">
        <f>E999*D999</f>
        <v>0</v>
      </c>
    </row>
    <row r="1000" spans="1:6" s="64" customFormat="1">
      <c r="B1000" s="32"/>
      <c r="C1000" s="217"/>
      <c r="D1000" s="141"/>
      <c r="E1000" s="141"/>
      <c r="F1000" s="141"/>
    </row>
    <row r="1001" spans="1:6" s="64" customFormat="1" ht="38.25">
      <c r="A1001" s="118">
        <v>16.079999999999998</v>
      </c>
      <c r="B1001" s="146" t="s">
        <v>412</v>
      </c>
      <c r="C1001" s="151" t="s">
        <v>15</v>
      </c>
      <c r="D1001" s="138">
        <v>85</v>
      </c>
      <c r="E1001" s="141"/>
      <c r="F1001" s="629">
        <f>E1001*D1001</f>
        <v>0</v>
      </c>
    </row>
    <row r="1002" spans="1:6" s="64" customFormat="1">
      <c r="A1002" s="118"/>
      <c r="B1002" s="13"/>
      <c r="C1002" s="92"/>
      <c r="D1002" s="26"/>
      <c r="E1002" s="74"/>
      <c r="F1002" s="629"/>
    </row>
    <row r="1003" spans="1:6" s="64" customFormat="1" ht="140.25">
      <c r="A1003" s="118">
        <v>16.09</v>
      </c>
      <c r="B1003" s="40" t="s">
        <v>523</v>
      </c>
      <c r="C1003" s="7" t="s">
        <v>15</v>
      </c>
      <c r="D1003" s="26">
        <v>875</v>
      </c>
      <c r="E1003" s="74"/>
      <c r="F1003" s="629">
        <f>E1003*D1003</f>
        <v>0</v>
      </c>
    </row>
    <row r="1004" spans="1:6" s="64" customFormat="1">
      <c r="A1004" s="118"/>
      <c r="B1004" s="40"/>
      <c r="C1004" s="7"/>
      <c r="D1004" s="26"/>
      <c r="E1004" s="74"/>
      <c r="F1004" s="629"/>
    </row>
    <row r="1005" spans="1:6" s="64" customFormat="1" ht="78" customHeight="1">
      <c r="A1005" s="118">
        <v>16.100000000000001</v>
      </c>
      <c r="B1005" s="146" t="s">
        <v>608</v>
      </c>
      <c r="C1005" s="151" t="s">
        <v>15</v>
      </c>
      <c r="D1005" s="138">
        <v>85</v>
      </c>
      <c r="E1005" s="141"/>
      <c r="F1005" s="629">
        <f>E1005*D1005</f>
        <v>0</v>
      </c>
    </row>
    <row r="1006" spans="1:6" s="64" customFormat="1">
      <c r="A1006" s="118"/>
      <c r="B1006" s="40"/>
      <c r="C1006" s="7"/>
      <c r="D1006" s="26"/>
      <c r="E1006" s="74"/>
      <c r="F1006" s="629"/>
    </row>
    <row r="1007" spans="1:6" s="64" customFormat="1" ht="78" customHeight="1">
      <c r="A1007" s="118">
        <v>16.11</v>
      </c>
      <c r="B1007" s="146" t="s">
        <v>607</v>
      </c>
      <c r="C1007" s="147" t="s">
        <v>520</v>
      </c>
      <c r="D1007" s="167">
        <v>0.05</v>
      </c>
      <c r="E1007" s="200">
        <f>+SUM(F987:F1003)</f>
        <v>0</v>
      </c>
      <c r="F1007" s="629">
        <f>E1007*D1007</f>
        <v>0</v>
      </c>
    </row>
    <row r="1008" spans="1:6" s="64" customFormat="1" ht="21" customHeight="1">
      <c r="A1008" s="119"/>
      <c r="B1008" s="36" t="s">
        <v>169</v>
      </c>
      <c r="C1008" s="37"/>
      <c r="D1008" s="38"/>
      <c r="E1008" s="39"/>
      <c r="F1008" s="628">
        <f>+SUM(F987:F1007)</f>
        <v>0</v>
      </c>
    </row>
    <row r="1009" spans="1:6" s="64" customFormat="1">
      <c r="A1009" s="118"/>
      <c r="B1009" s="72"/>
      <c r="C1009" s="73"/>
      <c r="D1009" s="26"/>
      <c r="E1009" s="74"/>
      <c r="F1009" s="631"/>
    </row>
    <row r="1010" spans="1:6" s="64" customFormat="1" ht="16.5" customHeight="1">
      <c r="A1010" s="111">
        <v>17</v>
      </c>
      <c r="B1010" s="55" t="s">
        <v>33</v>
      </c>
      <c r="C1010" s="56"/>
      <c r="D1010" s="57"/>
      <c r="E1010" s="57"/>
      <c r="F1010" s="623"/>
    </row>
    <row r="1011" spans="1:6" s="64" customFormat="1" ht="51">
      <c r="A1011" s="114"/>
      <c r="B1011" s="13" t="s">
        <v>41</v>
      </c>
      <c r="C1011" s="62"/>
      <c r="D1011" s="63"/>
      <c r="E1011" s="63"/>
      <c r="F1011" s="624"/>
    </row>
    <row r="1012" spans="1:6" s="64" customFormat="1" ht="167.25" customHeight="1">
      <c r="A1012" s="114"/>
      <c r="B1012" s="13" t="s">
        <v>57</v>
      </c>
      <c r="C1012" s="62"/>
      <c r="D1012" s="63"/>
      <c r="E1012" s="63"/>
      <c r="F1012" s="624"/>
    </row>
    <row r="1013" spans="1:6" s="64" customFormat="1">
      <c r="A1013" s="114"/>
      <c r="B1013" s="41" t="s">
        <v>48</v>
      </c>
      <c r="C1013" s="62"/>
      <c r="D1013" s="63"/>
      <c r="E1013" s="63"/>
      <c r="F1013" s="624"/>
    </row>
    <row r="1014" spans="1:6" s="64" customFormat="1">
      <c r="A1014" s="114"/>
      <c r="B1014" s="41"/>
      <c r="C1014" s="62"/>
      <c r="D1014" s="63"/>
      <c r="E1014" s="63"/>
      <c r="F1014" s="624"/>
    </row>
    <row r="1015" spans="1:6" s="64" customFormat="1" ht="38.25">
      <c r="A1015" s="113">
        <v>17.010000000000002</v>
      </c>
      <c r="B1015" s="1" t="s">
        <v>55</v>
      </c>
      <c r="C1015" s="7" t="s">
        <v>16</v>
      </c>
      <c r="D1015" s="26">
        <f>D1025+D1027</f>
        <v>185</v>
      </c>
      <c r="E1015" s="74"/>
      <c r="F1015" s="629">
        <f>E1015*D1015</f>
        <v>0</v>
      </c>
    </row>
    <row r="1016" spans="1:6" s="64" customFormat="1">
      <c r="A1016" s="113"/>
      <c r="B1016" s="1"/>
      <c r="C1016" s="7"/>
      <c r="D1016" s="26"/>
      <c r="E1016" s="74"/>
      <c r="F1016" s="629"/>
    </row>
    <row r="1017" spans="1:6" s="64" customFormat="1" ht="51">
      <c r="A1017" s="113">
        <v>17.02</v>
      </c>
      <c r="B1017" s="150" t="s">
        <v>494</v>
      </c>
      <c r="C1017" s="151" t="s">
        <v>3</v>
      </c>
      <c r="D1017" s="138">
        <v>5</v>
      </c>
      <c r="E1017" s="74"/>
      <c r="F1017" s="629">
        <f>E1017*D1017</f>
        <v>0</v>
      </c>
    </row>
    <row r="1018" spans="1:6" s="64" customFormat="1" ht="17.25" customHeight="1">
      <c r="A1018" s="113"/>
      <c r="B1018" s="1"/>
      <c r="C1018" s="7"/>
      <c r="D1018" s="26"/>
      <c r="E1018" s="74"/>
      <c r="F1018" s="629"/>
    </row>
    <row r="1019" spans="1:6" s="64" customFormat="1" ht="54.75" customHeight="1">
      <c r="A1019" s="113">
        <v>17.03</v>
      </c>
      <c r="B1019" s="1" t="s">
        <v>495</v>
      </c>
      <c r="C1019" s="7" t="s">
        <v>14</v>
      </c>
      <c r="D1019" s="26">
        <v>82</v>
      </c>
      <c r="E1019" s="74"/>
      <c r="F1019" s="629">
        <f>E1019*D1019</f>
        <v>0</v>
      </c>
    </row>
    <row r="1020" spans="1:6" s="64" customFormat="1" ht="13.5" customHeight="1">
      <c r="A1020" s="113"/>
      <c r="B1020" s="1"/>
      <c r="C1020" s="7"/>
      <c r="D1020" s="26"/>
      <c r="E1020" s="74"/>
      <c r="F1020" s="629"/>
    </row>
    <row r="1021" spans="1:6" s="64" customFormat="1" ht="40.5" customHeight="1">
      <c r="A1021" s="113">
        <v>17.04</v>
      </c>
      <c r="B1021" s="1" t="s">
        <v>496</v>
      </c>
      <c r="C1021" s="7" t="s">
        <v>14</v>
      </c>
      <c r="D1021" s="26">
        <v>135</v>
      </c>
      <c r="E1021" s="74"/>
      <c r="F1021" s="629">
        <f>E1021*D1021</f>
        <v>0</v>
      </c>
    </row>
    <row r="1022" spans="1:6" s="64" customFormat="1" ht="15" customHeight="1">
      <c r="A1022" s="113"/>
      <c r="B1022" s="1"/>
      <c r="C1022" s="7"/>
      <c r="D1022" s="26"/>
      <c r="E1022" s="74"/>
      <c r="F1022" s="629"/>
    </row>
    <row r="1023" spans="1:6" s="64" customFormat="1" ht="28.5" customHeight="1">
      <c r="A1023" s="113">
        <v>17.05</v>
      </c>
      <c r="B1023" s="152" t="s">
        <v>510</v>
      </c>
      <c r="C1023" s="137" t="s">
        <v>15</v>
      </c>
      <c r="D1023" s="153">
        <v>95</v>
      </c>
      <c r="E1023" s="74"/>
      <c r="F1023" s="629">
        <f>E1023*D1023</f>
        <v>0</v>
      </c>
    </row>
    <row r="1024" spans="1:6" s="64" customFormat="1" ht="16.5" customHeight="1">
      <c r="A1024" s="149"/>
      <c r="B1024" s="152"/>
      <c r="C1024" s="137"/>
      <c r="D1024" s="153"/>
      <c r="E1024" s="74"/>
      <c r="F1024" s="629"/>
    </row>
    <row r="1025" spans="1:6" s="64" customFormat="1" ht="79.5" customHeight="1">
      <c r="A1025" s="113">
        <v>17.059999999999999</v>
      </c>
      <c r="B1025" s="129" t="s">
        <v>497</v>
      </c>
      <c r="C1025" s="7" t="s">
        <v>16</v>
      </c>
      <c r="D1025" s="26">
        <v>134</v>
      </c>
      <c r="E1025" s="74"/>
      <c r="F1025" s="629">
        <f>E1025*D1025</f>
        <v>0</v>
      </c>
    </row>
    <row r="1026" spans="1:6" s="64" customFormat="1" ht="19.5" customHeight="1">
      <c r="A1026" s="149"/>
      <c r="B1026" s="152"/>
      <c r="C1026" s="137"/>
      <c r="D1026" s="153"/>
      <c r="E1026" s="74"/>
      <c r="F1026" s="629"/>
    </row>
    <row r="1027" spans="1:6" s="64" customFormat="1" ht="77.25" customHeight="1">
      <c r="A1027" s="113">
        <v>17.07</v>
      </c>
      <c r="B1027" s="129" t="s">
        <v>498</v>
      </c>
      <c r="C1027" s="7" t="s">
        <v>16</v>
      </c>
      <c r="D1027" s="26">
        <v>51</v>
      </c>
      <c r="E1027" s="74"/>
      <c r="F1027" s="629">
        <f>E1027*D1027</f>
        <v>0</v>
      </c>
    </row>
    <row r="1028" spans="1:6" s="64" customFormat="1" ht="16.5" customHeight="1">
      <c r="A1028" s="113"/>
      <c r="B1028" s="129"/>
      <c r="C1028" s="7"/>
      <c r="D1028" s="26"/>
      <c r="E1028" s="74"/>
      <c r="F1028" s="629"/>
    </row>
    <row r="1029" spans="1:6" s="64" customFormat="1" ht="141" customHeight="1">
      <c r="A1029" s="113">
        <v>17.079999999999998</v>
      </c>
      <c r="B1029" s="1292" t="s">
        <v>3138</v>
      </c>
      <c r="C1029" s="155"/>
      <c r="D1029" s="155"/>
      <c r="E1029" s="74"/>
      <c r="F1029" s="629"/>
    </row>
    <row r="1030" spans="1:6" s="64" customFormat="1" ht="18" customHeight="1">
      <c r="A1030" s="113"/>
      <c r="B1030" s="156" t="s">
        <v>1349</v>
      </c>
      <c r="C1030" s="81" t="s">
        <v>3</v>
      </c>
      <c r="D1030" s="155">
        <v>1</v>
      </c>
      <c r="E1030" s="74"/>
      <c r="F1030" s="629">
        <f>E1030*D1030</f>
        <v>0</v>
      </c>
    </row>
    <row r="1031" spans="1:6" s="64" customFormat="1" ht="18" customHeight="1">
      <c r="A1031" s="113"/>
      <c r="B1031" s="156" t="s">
        <v>1350</v>
      </c>
      <c r="C1031" s="81" t="s">
        <v>3</v>
      </c>
      <c r="D1031" s="155">
        <v>1</v>
      </c>
      <c r="E1031" s="74"/>
      <c r="F1031" s="629">
        <f>E1031*D1031</f>
        <v>0</v>
      </c>
    </row>
    <row r="1032" spans="1:6" s="64" customFormat="1" ht="18" customHeight="1">
      <c r="A1032" s="149"/>
      <c r="B1032" s="156" t="s">
        <v>1351</v>
      </c>
      <c r="C1032" s="81" t="s">
        <v>3</v>
      </c>
      <c r="D1032" s="155">
        <v>1</v>
      </c>
      <c r="E1032" s="74"/>
      <c r="F1032" s="629">
        <f>E1032*D1032</f>
        <v>0</v>
      </c>
    </row>
    <row r="1033" spans="1:6" s="64" customFormat="1" ht="15.75" customHeight="1">
      <c r="A1033" s="149"/>
      <c r="B1033" s="156"/>
      <c r="C1033" s="81"/>
      <c r="D1033" s="155"/>
      <c r="E1033" s="74"/>
      <c r="F1033" s="629"/>
    </row>
    <row r="1034" spans="1:6" s="64" customFormat="1" ht="156.75" customHeight="1">
      <c r="A1034" s="113">
        <v>17.09</v>
      </c>
      <c r="B1034" s="1292" t="s">
        <v>3139</v>
      </c>
      <c r="C1034" s="81" t="s">
        <v>3</v>
      </c>
      <c r="D1034" s="155">
        <v>1</v>
      </c>
      <c r="E1034" s="74"/>
      <c r="F1034" s="629">
        <f>E1034*D1034</f>
        <v>0</v>
      </c>
    </row>
    <row r="1035" spans="1:6" s="64" customFormat="1" ht="16.5" customHeight="1">
      <c r="A1035" s="149"/>
      <c r="B1035" s="156"/>
      <c r="C1035" s="81"/>
      <c r="D1035" s="155"/>
      <c r="E1035" s="74"/>
      <c r="F1035" s="629"/>
    </row>
    <row r="1036" spans="1:6" s="64" customFormat="1" ht="156" customHeight="1">
      <c r="A1036" s="113">
        <v>17.100000000000001</v>
      </c>
      <c r="B1036" s="1292" t="s">
        <v>3140</v>
      </c>
      <c r="C1036" s="81" t="s">
        <v>3</v>
      </c>
      <c r="D1036" s="155">
        <v>1</v>
      </c>
      <c r="E1036" s="74"/>
      <c r="F1036" s="629">
        <f>E1036*D1036</f>
        <v>0</v>
      </c>
    </row>
    <row r="1037" spans="1:6" s="64" customFormat="1" ht="16.5" customHeight="1">
      <c r="A1037" s="149"/>
      <c r="B1037" s="154"/>
      <c r="C1037" s="81"/>
      <c r="D1037" s="155"/>
      <c r="E1037" s="74"/>
      <c r="F1037" s="629"/>
    </row>
    <row r="1038" spans="1:6" s="64" customFormat="1" ht="39" customHeight="1">
      <c r="A1038" s="113">
        <v>17.11</v>
      </c>
      <c r="B1038" s="35" t="s">
        <v>223</v>
      </c>
      <c r="C1038" s="18" t="s">
        <v>3</v>
      </c>
      <c r="D1038" s="26">
        <v>2</v>
      </c>
      <c r="E1038" s="74"/>
      <c r="F1038" s="629">
        <f>E1038*D1038</f>
        <v>0</v>
      </c>
    </row>
    <row r="1039" spans="1:6" s="64" customFormat="1" ht="17.25" customHeight="1">
      <c r="A1039" s="113"/>
      <c r="B1039" s="35"/>
      <c r="C1039" s="18"/>
      <c r="D1039" s="26"/>
      <c r="E1039" s="74"/>
      <c r="F1039" s="629"/>
    </row>
    <row r="1040" spans="1:6" s="64" customFormat="1" ht="58.5" customHeight="1">
      <c r="A1040" s="113">
        <v>17.12</v>
      </c>
      <c r="B1040" s="1" t="s">
        <v>499</v>
      </c>
      <c r="C1040" s="7" t="s">
        <v>14</v>
      </c>
      <c r="D1040" s="26">
        <f>+D1021</f>
        <v>135</v>
      </c>
      <c r="E1040" s="74"/>
      <c r="F1040" s="629">
        <f>E1040*D1040</f>
        <v>0</v>
      </c>
    </row>
    <row r="1041" spans="1:6" s="64" customFormat="1" ht="14.25" customHeight="1">
      <c r="A1041" s="113"/>
      <c r="B1041" s="1"/>
      <c r="C1041" s="7"/>
      <c r="D1041" s="26"/>
      <c r="E1041" s="74"/>
      <c r="F1041" s="629"/>
    </row>
    <row r="1042" spans="1:6" s="64" customFormat="1" ht="16.5" customHeight="1">
      <c r="A1042" s="121"/>
      <c r="B1042" s="41" t="s">
        <v>32</v>
      </c>
      <c r="C1042" s="42"/>
      <c r="D1042" s="26"/>
      <c r="E1042" s="74"/>
      <c r="F1042" s="629"/>
    </row>
    <row r="1043" spans="1:6" s="64" customFormat="1" ht="31.5" customHeight="1">
      <c r="A1043" s="109">
        <v>17.14</v>
      </c>
      <c r="B1043" s="1" t="s">
        <v>35</v>
      </c>
      <c r="C1043" s="7" t="s">
        <v>16</v>
      </c>
      <c r="D1043" s="26">
        <v>16</v>
      </c>
      <c r="E1043" s="74"/>
      <c r="F1043" s="629">
        <f>E1043*D1043</f>
        <v>0</v>
      </c>
    </row>
    <row r="1044" spans="1:6" s="64" customFormat="1" ht="15.75" customHeight="1">
      <c r="A1044" s="109"/>
      <c r="B1044" s="1"/>
      <c r="C1044" s="7"/>
      <c r="D1044" s="26"/>
      <c r="E1044" s="74"/>
      <c r="F1044" s="629"/>
    </row>
    <row r="1045" spans="1:6" s="64" customFormat="1" ht="25.5">
      <c r="A1045" s="109">
        <v>17.149999999999999</v>
      </c>
      <c r="B1045" s="1" t="s">
        <v>500</v>
      </c>
      <c r="C1045" s="7" t="s">
        <v>14</v>
      </c>
      <c r="D1045" s="26">
        <v>6</v>
      </c>
      <c r="E1045" s="74"/>
      <c r="F1045" s="629">
        <f>E1045*D1045</f>
        <v>0</v>
      </c>
    </row>
    <row r="1046" spans="1:6" s="64" customFormat="1" ht="15.75" customHeight="1">
      <c r="A1046" s="109"/>
      <c r="B1046" s="1"/>
      <c r="C1046" s="7"/>
      <c r="D1046" s="26"/>
      <c r="E1046" s="74"/>
      <c r="F1046" s="629"/>
    </row>
    <row r="1047" spans="1:6" s="64" customFormat="1" ht="33" customHeight="1">
      <c r="A1047" s="109">
        <v>17.16</v>
      </c>
      <c r="B1047" s="3" t="s">
        <v>20</v>
      </c>
      <c r="C1047" s="7" t="s">
        <v>16</v>
      </c>
      <c r="D1047" s="26">
        <v>145</v>
      </c>
      <c r="E1047" s="74"/>
      <c r="F1047" s="629">
        <f>E1047*D1047</f>
        <v>0</v>
      </c>
    </row>
    <row r="1048" spans="1:6" s="64" customFormat="1" ht="15" customHeight="1">
      <c r="A1048" s="109"/>
      <c r="B1048" s="1"/>
      <c r="C1048" s="7"/>
      <c r="D1048" s="26"/>
      <c r="E1048" s="74"/>
      <c r="F1048" s="629"/>
    </row>
    <row r="1049" spans="1:6" s="64" customFormat="1" ht="51">
      <c r="A1049" s="113">
        <v>17.170000000000002</v>
      </c>
      <c r="B1049" s="1" t="s">
        <v>495</v>
      </c>
      <c r="C1049" s="7" t="s">
        <v>14</v>
      </c>
      <c r="D1049" s="26">
        <v>145</v>
      </c>
      <c r="E1049" s="74"/>
      <c r="F1049" s="629">
        <f>E1049*D1049</f>
        <v>0</v>
      </c>
    </row>
    <row r="1050" spans="1:6" s="64" customFormat="1" ht="19.5" customHeight="1">
      <c r="A1050" s="113"/>
      <c r="B1050" s="1"/>
      <c r="C1050" s="7"/>
      <c r="D1050" s="26"/>
      <c r="E1050" s="74"/>
      <c r="F1050" s="629"/>
    </row>
    <row r="1051" spans="1:6" s="64" customFormat="1" ht="53.25" customHeight="1">
      <c r="A1051" s="113">
        <v>17.18</v>
      </c>
      <c r="B1051" s="1" t="s">
        <v>501</v>
      </c>
      <c r="C1051" s="7" t="s">
        <v>14</v>
      </c>
      <c r="D1051" s="26">
        <v>65</v>
      </c>
      <c r="E1051" s="74"/>
      <c r="F1051" s="629">
        <f>E1051*D1051</f>
        <v>0</v>
      </c>
    </row>
    <row r="1052" spans="1:6" s="64" customFormat="1" ht="19.5" customHeight="1">
      <c r="A1052" s="113"/>
      <c r="B1052" s="1"/>
      <c r="C1052" s="7"/>
      <c r="D1052" s="26"/>
      <c r="E1052" s="74"/>
      <c r="F1052" s="629"/>
    </row>
    <row r="1053" spans="1:6" s="64" customFormat="1" ht="38.25" customHeight="1">
      <c r="A1053" s="113">
        <v>17.190000000000001</v>
      </c>
      <c r="B1053" s="1" t="s">
        <v>496</v>
      </c>
      <c r="C1053" s="7" t="s">
        <v>14</v>
      </c>
      <c r="D1053" s="26">
        <v>93</v>
      </c>
      <c r="E1053" s="74"/>
      <c r="F1053" s="629">
        <f>E1053*D1053</f>
        <v>0</v>
      </c>
    </row>
    <row r="1054" spans="1:6" s="64" customFormat="1" ht="18.75" customHeight="1">
      <c r="A1054" s="113"/>
      <c r="B1054" s="1"/>
      <c r="C1054" s="7"/>
      <c r="D1054" s="26"/>
      <c r="E1054" s="74"/>
      <c r="F1054" s="629"/>
    </row>
    <row r="1055" spans="1:6" s="64" customFormat="1" ht="27.75" customHeight="1">
      <c r="A1055" s="113">
        <v>17.2</v>
      </c>
      <c r="B1055" s="152" t="s">
        <v>510</v>
      </c>
      <c r="C1055" s="137" t="s">
        <v>15</v>
      </c>
      <c r="D1055" s="153">
        <v>95</v>
      </c>
      <c r="E1055" s="74"/>
      <c r="F1055" s="629">
        <f>E1055*D1055</f>
        <v>0</v>
      </c>
    </row>
    <row r="1056" spans="1:6" s="64" customFormat="1" ht="18" customHeight="1">
      <c r="A1056" s="113"/>
      <c r="B1056" s="152"/>
      <c r="C1056" s="137"/>
      <c r="D1056" s="153"/>
      <c r="E1056" s="74"/>
      <c r="F1056" s="629"/>
    </row>
    <row r="1057" spans="1:6" s="64" customFormat="1" ht="93" customHeight="1">
      <c r="A1057" s="113">
        <v>17.21</v>
      </c>
      <c r="B1057" s="31" t="s">
        <v>653</v>
      </c>
      <c r="C1057" s="147"/>
      <c r="D1057" s="126"/>
      <c r="E1057" s="74"/>
      <c r="F1057" s="629"/>
    </row>
    <row r="1058" spans="1:6" s="64" customFormat="1" ht="18" customHeight="1">
      <c r="A1058" s="113"/>
      <c r="B1058" s="31" t="s">
        <v>628</v>
      </c>
      <c r="C1058" s="42" t="s">
        <v>16</v>
      </c>
      <c r="D1058" s="157">
        <v>10</v>
      </c>
      <c r="E1058" s="25"/>
      <c r="F1058" s="632">
        <f t="shared" ref="F1058:F1064" si="9">E1058*D1058</f>
        <v>0</v>
      </c>
    </row>
    <row r="1059" spans="1:6" s="64" customFormat="1" ht="18" customHeight="1">
      <c r="A1059" s="149"/>
      <c r="B1059" s="31" t="s">
        <v>512</v>
      </c>
      <c r="C1059" s="42" t="s">
        <v>16</v>
      </c>
      <c r="D1059" s="157">
        <v>16</v>
      </c>
      <c r="E1059" s="25"/>
      <c r="F1059" s="632">
        <f t="shared" si="9"/>
        <v>0</v>
      </c>
    </row>
    <row r="1060" spans="1:6" s="64" customFormat="1" ht="18" customHeight="1">
      <c r="A1060" s="149"/>
      <c r="B1060" s="31" t="s">
        <v>502</v>
      </c>
      <c r="C1060" s="42" t="s">
        <v>16</v>
      </c>
      <c r="D1060" s="158">
        <v>6</v>
      </c>
      <c r="F1060" s="632">
        <f t="shared" si="9"/>
        <v>0</v>
      </c>
    </row>
    <row r="1061" spans="1:6" s="64" customFormat="1" ht="18" customHeight="1">
      <c r="A1061" s="149"/>
      <c r="B1061" s="31" t="s">
        <v>503</v>
      </c>
      <c r="C1061" s="42" t="s">
        <v>16</v>
      </c>
      <c r="D1061" s="157">
        <v>65</v>
      </c>
      <c r="E1061" s="25"/>
      <c r="F1061" s="632">
        <f t="shared" si="9"/>
        <v>0</v>
      </c>
    </row>
    <row r="1062" spans="1:6" s="64" customFormat="1" ht="18" customHeight="1">
      <c r="A1062" s="149"/>
      <c r="B1062" s="31" t="s">
        <v>504</v>
      </c>
      <c r="C1062" s="7" t="s">
        <v>16</v>
      </c>
      <c r="D1062" s="158">
        <v>1</v>
      </c>
      <c r="F1062" s="632">
        <f t="shared" si="9"/>
        <v>0</v>
      </c>
    </row>
    <row r="1063" spans="1:6" s="64" customFormat="1" ht="18" customHeight="1">
      <c r="A1063" s="113"/>
      <c r="B1063" s="31" t="s">
        <v>505</v>
      </c>
      <c r="C1063" s="7" t="s">
        <v>16</v>
      </c>
      <c r="D1063" s="126">
        <v>1</v>
      </c>
      <c r="E1063" s="74"/>
      <c r="F1063" s="632">
        <f t="shared" si="9"/>
        <v>0</v>
      </c>
    </row>
    <row r="1064" spans="1:6" s="64" customFormat="1" ht="18" customHeight="1">
      <c r="A1064" s="113"/>
      <c r="B1064" s="31" t="s">
        <v>506</v>
      </c>
      <c r="C1064" s="7" t="s">
        <v>16</v>
      </c>
      <c r="D1064" s="157">
        <v>78</v>
      </c>
      <c r="E1064" s="25"/>
      <c r="F1064" s="632">
        <f t="shared" si="9"/>
        <v>0</v>
      </c>
    </row>
    <row r="1065" spans="1:6" s="64" customFormat="1" ht="14.25" customHeight="1">
      <c r="A1065" s="113"/>
      <c r="B1065" s="152"/>
      <c r="C1065" s="137"/>
      <c r="D1065" s="153"/>
      <c r="E1065" s="74"/>
      <c r="F1065" s="629"/>
    </row>
    <row r="1066" spans="1:6" s="64" customFormat="1" ht="143.25" customHeight="1">
      <c r="A1066" s="113">
        <v>17.22</v>
      </c>
      <c r="B1066" s="1292" t="s">
        <v>3138</v>
      </c>
      <c r="C1066" s="155"/>
      <c r="D1066" s="155"/>
      <c r="E1066" s="74"/>
      <c r="F1066" s="629"/>
    </row>
    <row r="1067" spans="1:6" s="64" customFormat="1" ht="14.25" customHeight="1">
      <c r="A1067" s="113"/>
      <c r="B1067" s="154" t="s">
        <v>1346</v>
      </c>
      <c r="C1067" s="81" t="s">
        <v>3</v>
      </c>
      <c r="D1067" s="155">
        <v>1</v>
      </c>
      <c r="E1067" s="74"/>
      <c r="F1067" s="629">
        <f>E1067*D1067</f>
        <v>0</v>
      </c>
    </row>
    <row r="1068" spans="1:6" s="64" customFormat="1" ht="17.25" customHeight="1">
      <c r="A1068" s="113"/>
      <c r="B1068" s="156" t="s">
        <v>1347</v>
      </c>
      <c r="C1068" s="81" t="s">
        <v>3</v>
      </c>
      <c r="D1068" s="155">
        <v>3</v>
      </c>
      <c r="E1068" s="74"/>
      <c r="F1068" s="629">
        <f>E1068*D1068</f>
        <v>0</v>
      </c>
    </row>
    <row r="1069" spans="1:6" s="64" customFormat="1" ht="17.25" customHeight="1">
      <c r="A1069" s="149"/>
      <c r="B1069" s="156" t="s">
        <v>1348</v>
      </c>
      <c r="C1069" s="81" t="s">
        <v>3</v>
      </c>
      <c r="D1069" s="155">
        <v>1</v>
      </c>
      <c r="E1069" s="74"/>
      <c r="F1069" s="629">
        <f>E1069*D1069</f>
        <v>0</v>
      </c>
    </row>
    <row r="1070" spans="1:6" s="64" customFormat="1" ht="17.25" customHeight="1">
      <c r="A1070" s="113"/>
      <c r="B1070" s="152"/>
      <c r="C1070" s="137"/>
      <c r="D1070" s="153"/>
      <c r="E1070" s="74"/>
      <c r="F1070" s="629"/>
    </row>
    <row r="1071" spans="1:6" s="64" customFormat="1" ht="156.75" customHeight="1">
      <c r="A1071" s="113">
        <v>17.23</v>
      </c>
      <c r="B1071" s="1292" t="s">
        <v>3141</v>
      </c>
      <c r="C1071" s="81" t="s">
        <v>3</v>
      </c>
      <c r="D1071" s="155">
        <v>2</v>
      </c>
      <c r="E1071" s="74"/>
      <c r="F1071" s="629">
        <f>E1071*D1071</f>
        <v>0</v>
      </c>
    </row>
    <row r="1072" spans="1:6" s="64" customFormat="1" ht="18.75" customHeight="1">
      <c r="A1072" s="113"/>
      <c r="B1072" s="152"/>
      <c r="C1072" s="137"/>
      <c r="D1072" s="153"/>
      <c r="E1072" s="74"/>
      <c r="F1072" s="629"/>
    </row>
    <row r="1073" spans="1:6" s="64" customFormat="1" ht="152.25" customHeight="1">
      <c r="A1073" s="113">
        <v>17.239999999999998</v>
      </c>
      <c r="B1073" s="1293" t="s">
        <v>3142</v>
      </c>
      <c r="C1073" s="81" t="s">
        <v>3</v>
      </c>
      <c r="D1073" s="155">
        <v>4</v>
      </c>
      <c r="E1073" s="74"/>
      <c r="F1073" s="629">
        <f>E1073*D1073</f>
        <v>0</v>
      </c>
    </row>
    <row r="1074" spans="1:6" s="64" customFormat="1" ht="18.75" customHeight="1">
      <c r="A1074" s="109"/>
      <c r="B1074" s="1"/>
      <c r="C1074" s="7"/>
      <c r="D1074" s="26"/>
      <c r="E1074" s="74"/>
      <c r="F1074" s="629"/>
    </row>
    <row r="1075" spans="1:6" s="64" customFormat="1" ht="164.25" customHeight="1">
      <c r="A1075" s="113">
        <v>17.25</v>
      </c>
      <c r="B1075" s="1252" t="s">
        <v>3143</v>
      </c>
      <c r="C1075" s="81" t="s">
        <v>3</v>
      </c>
      <c r="D1075" s="155">
        <v>5</v>
      </c>
      <c r="E1075" s="74"/>
      <c r="F1075" s="629">
        <f>E1075*D1075</f>
        <v>0</v>
      </c>
    </row>
    <row r="1076" spans="1:6" s="64" customFormat="1" ht="18.75" customHeight="1">
      <c r="A1076" s="113"/>
      <c r="B1076" s="75"/>
      <c r="C1076" s="81"/>
      <c r="D1076" s="155"/>
      <c r="E1076" s="74"/>
      <c r="F1076" s="629"/>
    </row>
    <row r="1077" spans="1:6" s="64" customFormat="1" ht="51.75" customHeight="1">
      <c r="A1077" s="113">
        <v>17.260000000000002</v>
      </c>
      <c r="B1077" s="1" t="s">
        <v>499</v>
      </c>
      <c r="C1077" s="7" t="s">
        <v>14</v>
      </c>
      <c r="D1077" s="26">
        <f>+D1053</f>
        <v>93</v>
      </c>
      <c r="E1077" s="74"/>
      <c r="F1077" s="629">
        <f>E1077*D1077</f>
        <v>0</v>
      </c>
    </row>
    <row r="1078" spans="1:6" s="64" customFormat="1" ht="19.5" customHeight="1">
      <c r="F1078" s="158"/>
    </row>
    <row r="1079" spans="1:6" s="64" customFormat="1" ht="118.5" customHeight="1">
      <c r="A1079" s="109">
        <v>17.27</v>
      </c>
      <c r="B1079" s="1" t="s">
        <v>508</v>
      </c>
      <c r="C1079" s="7" t="s">
        <v>14</v>
      </c>
      <c r="D1079" s="26">
        <f>+D1051+D1049</f>
        <v>210</v>
      </c>
      <c r="E1079" s="74"/>
      <c r="F1079" s="629">
        <f>E1079*D1079</f>
        <v>0</v>
      </c>
    </row>
    <row r="1080" spans="1:6" s="64" customFormat="1">
      <c r="F1080" s="158"/>
    </row>
    <row r="1081" spans="1:6" s="64" customFormat="1" ht="29.25" customHeight="1">
      <c r="A1081" s="109">
        <v>17.28</v>
      </c>
      <c r="B1081" s="3" t="s">
        <v>56</v>
      </c>
      <c r="C1081" s="7" t="s">
        <v>3</v>
      </c>
      <c r="D1081" s="26">
        <v>2</v>
      </c>
      <c r="E1081" s="74"/>
      <c r="F1081" s="629">
        <f>E1081*D1081</f>
        <v>0</v>
      </c>
    </row>
    <row r="1082" spans="1:6" s="64" customFormat="1">
      <c r="A1082" s="109"/>
      <c r="B1082" s="3"/>
      <c r="C1082" s="7"/>
      <c r="D1082" s="26"/>
      <c r="E1082" s="74"/>
      <c r="F1082" s="629"/>
    </row>
    <row r="1083" spans="1:6" s="64" customFormat="1" ht="70.5" customHeight="1">
      <c r="A1083" s="109">
        <v>17.29</v>
      </c>
      <c r="B1083" s="146" t="s">
        <v>605</v>
      </c>
      <c r="C1083" s="7" t="s">
        <v>66</v>
      </c>
      <c r="D1083" s="26">
        <v>1</v>
      </c>
      <c r="E1083" s="74"/>
      <c r="F1083" s="629">
        <f>E1083*D1083</f>
        <v>0</v>
      </c>
    </row>
    <row r="1084" spans="1:6" s="64" customFormat="1" ht="16.5" customHeight="1">
      <c r="A1084" s="109"/>
      <c r="B1084" s="3"/>
      <c r="C1084" s="7"/>
      <c r="D1084" s="26"/>
      <c r="E1084" s="74"/>
      <c r="F1084" s="629"/>
    </row>
    <row r="1085" spans="1:6" s="64" customFormat="1" ht="38.25">
      <c r="A1085" s="109">
        <v>17.3</v>
      </c>
      <c r="B1085" s="3" t="s">
        <v>509</v>
      </c>
      <c r="C1085" s="7" t="s">
        <v>66</v>
      </c>
      <c r="D1085" s="26">
        <v>1</v>
      </c>
      <c r="E1085" s="74"/>
      <c r="F1085" s="629">
        <f>E1085*D1085</f>
        <v>0</v>
      </c>
    </row>
    <row r="1086" spans="1:6" s="64" customFormat="1">
      <c r="A1086" s="109"/>
      <c r="B1086" s="3"/>
      <c r="C1086" s="7"/>
      <c r="D1086" s="26"/>
      <c r="E1086" s="74"/>
      <c r="F1086" s="629"/>
    </row>
    <row r="1087" spans="1:6" s="64" customFormat="1" ht="22.5" customHeight="1">
      <c r="A1087" s="109"/>
      <c r="B1087" s="135" t="s">
        <v>271</v>
      </c>
      <c r="C1087" s="7"/>
      <c r="D1087" s="26"/>
      <c r="E1087" s="74"/>
      <c r="F1087" s="629"/>
    </row>
    <row r="1088" spans="1:6" s="64" customFormat="1" ht="33" customHeight="1">
      <c r="A1088" s="109">
        <v>17.309999999999999</v>
      </c>
      <c r="B1088" s="6" t="s">
        <v>20</v>
      </c>
      <c r="C1088" s="7" t="s">
        <v>16</v>
      </c>
      <c r="D1088" s="26">
        <f>75+75</f>
        <v>150</v>
      </c>
      <c r="E1088" s="74"/>
      <c r="F1088" s="629">
        <f>E1088*D1088</f>
        <v>0</v>
      </c>
    </row>
    <row r="1089" spans="1:6" s="64" customFormat="1" ht="13.5" customHeight="1">
      <c r="A1089" s="109"/>
      <c r="B1089" s="6"/>
      <c r="C1089" s="7"/>
      <c r="D1089" s="26"/>
      <c r="E1089" s="74"/>
      <c r="F1089" s="629"/>
    </row>
    <row r="1090" spans="1:6" s="64" customFormat="1" ht="55.5" customHeight="1">
      <c r="A1090" s="109">
        <v>17.32</v>
      </c>
      <c r="B1090" s="1" t="s">
        <v>495</v>
      </c>
      <c r="C1090" s="7" t="s">
        <v>14</v>
      </c>
      <c r="D1090" s="26">
        <f>95+135</f>
        <v>230</v>
      </c>
      <c r="E1090" s="74"/>
      <c r="F1090" s="629">
        <f>E1090*D1090</f>
        <v>0</v>
      </c>
    </row>
    <row r="1091" spans="1:6" s="64" customFormat="1" ht="17.25" customHeight="1">
      <c r="A1091" s="109"/>
      <c r="B1091" s="1"/>
      <c r="C1091" s="7"/>
      <c r="D1091" s="26"/>
      <c r="E1091" s="74"/>
      <c r="F1091" s="629"/>
    </row>
    <row r="1092" spans="1:6" s="64" customFormat="1" ht="41.25" customHeight="1">
      <c r="A1092" s="113">
        <v>17.329999999999998</v>
      </c>
      <c r="B1092" s="1" t="s">
        <v>496</v>
      </c>
      <c r="C1092" s="7" t="s">
        <v>14</v>
      </c>
      <c r="D1092" s="26">
        <v>85</v>
      </c>
      <c r="E1092" s="74"/>
      <c r="F1092" s="629">
        <f>E1092*D1092</f>
        <v>0</v>
      </c>
    </row>
    <row r="1093" spans="1:6" s="64" customFormat="1" ht="17.25" customHeight="1">
      <c r="A1093" s="109"/>
      <c r="B1093" s="6"/>
      <c r="C1093" s="7"/>
      <c r="D1093" s="26"/>
      <c r="E1093" s="74"/>
      <c r="F1093" s="629"/>
    </row>
    <row r="1094" spans="1:6" s="64" customFormat="1" ht="28.5" customHeight="1">
      <c r="A1094" s="109">
        <v>17.34</v>
      </c>
      <c r="B1094" s="152" t="s">
        <v>510</v>
      </c>
      <c r="C1094" s="7" t="s">
        <v>15</v>
      </c>
      <c r="D1094" s="26">
        <f>75+60</f>
        <v>135</v>
      </c>
      <c r="E1094" s="74"/>
      <c r="F1094" s="629">
        <f>E1094*D1094</f>
        <v>0</v>
      </c>
    </row>
    <row r="1095" spans="1:6" s="64" customFormat="1" ht="17.25" customHeight="1">
      <c r="A1095" s="109"/>
      <c r="B1095" s="152"/>
      <c r="C1095" s="7"/>
      <c r="D1095" s="26"/>
      <c r="E1095" s="74"/>
      <c r="F1095" s="629"/>
    </row>
    <row r="1096" spans="1:6" s="64" customFormat="1" ht="91.5" customHeight="1">
      <c r="A1096" s="113">
        <v>17.350000000000001</v>
      </c>
      <c r="B1096" s="31" t="s">
        <v>507</v>
      </c>
      <c r="C1096" s="147"/>
      <c r="D1096" s="126"/>
      <c r="E1096" s="74"/>
      <c r="F1096" s="629"/>
    </row>
    <row r="1097" spans="1:6" s="64" customFormat="1" ht="17.25" customHeight="1">
      <c r="A1097" s="149"/>
      <c r="B1097" s="31" t="s">
        <v>1272</v>
      </c>
      <c r="C1097" s="42" t="s">
        <v>16</v>
      </c>
      <c r="D1097" s="157">
        <v>45</v>
      </c>
      <c r="E1097" s="25"/>
      <c r="F1097" s="632">
        <f>E1097*D1097</f>
        <v>0</v>
      </c>
    </row>
    <row r="1098" spans="1:6" s="64" customFormat="1" ht="17.25" customHeight="1">
      <c r="A1098" s="149"/>
      <c r="B1098" s="31" t="s">
        <v>1271</v>
      </c>
      <c r="C1098" s="42" t="s">
        <v>16</v>
      </c>
      <c r="D1098" s="157">
        <v>65</v>
      </c>
      <c r="E1098" s="25"/>
      <c r="F1098" s="632">
        <f>E1098*D1098</f>
        <v>0</v>
      </c>
    </row>
    <row r="1099" spans="1:6" s="64" customFormat="1" ht="17.25" customHeight="1">
      <c r="A1099" s="149"/>
      <c r="B1099" s="31" t="s">
        <v>1270</v>
      </c>
      <c r="C1099" s="7" t="s">
        <v>16</v>
      </c>
      <c r="D1099" s="126">
        <f>15+75</f>
        <v>90</v>
      </c>
      <c r="E1099" s="74"/>
      <c r="F1099" s="632">
        <f>E1099*D1099</f>
        <v>0</v>
      </c>
    </row>
    <row r="1100" spans="1:6" s="64" customFormat="1" ht="17.25" customHeight="1">
      <c r="A1100" s="109"/>
      <c r="B1100" s="152"/>
      <c r="C1100" s="7"/>
      <c r="D1100" s="26"/>
      <c r="E1100" s="74"/>
      <c r="F1100" s="629"/>
    </row>
    <row r="1101" spans="1:6" s="64" customFormat="1" ht="129.75" customHeight="1">
      <c r="A1101" s="109">
        <v>17.36</v>
      </c>
      <c r="B1101" s="6" t="s">
        <v>511</v>
      </c>
      <c r="C1101" s="7" t="s">
        <v>3</v>
      </c>
      <c r="D1101" s="26">
        <v>3</v>
      </c>
      <c r="E1101" s="74"/>
      <c r="F1101" s="629">
        <f>E1101*D1101</f>
        <v>0</v>
      </c>
    </row>
    <row r="1102" spans="1:6" s="64" customFormat="1" ht="16.5" customHeight="1">
      <c r="A1102" s="109"/>
      <c r="B1102" s="152"/>
      <c r="C1102" s="7"/>
      <c r="D1102" s="26"/>
      <c r="E1102" s="74"/>
      <c r="F1102" s="629"/>
    </row>
    <row r="1103" spans="1:6" s="64" customFormat="1" ht="156" customHeight="1">
      <c r="A1103" s="113">
        <v>17.37</v>
      </c>
      <c r="B1103" s="1292" t="s">
        <v>3144</v>
      </c>
      <c r="C1103" s="81"/>
      <c r="D1103" s="155"/>
      <c r="E1103" s="74"/>
      <c r="F1103" s="629"/>
    </row>
    <row r="1104" spans="1:6" s="64" customFormat="1" ht="18" customHeight="1">
      <c r="A1104" s="113"/>
      <c r="B1104" s="154" t="s">
        <v>1371</v>
      </c>
      <c r="C1104" s="81" t="s">
        <v>3</v>
      </c>
      <c r="D1104" s="155">
        <v>2</v>
      </c>
      <c r="E1104" s="74"/>
      <c r="F1104" s="629">
        <f>E1104*D1104</f>
        <v>0</v>
      </c>
    </row>
    <row r="1105" spans="1:6" s="64" customFormat="1" ht="24.75" customHeight="1">
      <c r="A1105" s="113"/>
      <c r="B1105" s="154" t="s">
        <v>1372</v>
      </c>
      <c r="C1105" s="81" t="s">
        <v>3</v>
      </c>
      <c r="D1105" s="155">
        <v>1</v>
      </c>
      <c r="E1105" s="74"/>
      <c r="F1105" s="629">
        <f>E1105*D1105</f>
        <v>0</v>
      </c>
    </row>
    <row r="1106" spans="1:6" s="64" customFormat="1" ht="22.5" customHeight="1">
      <c r="A1106" s="113"/>
      <c r="B1106" s="154" t="s">
        <v>1373</v>
      </c>
      <c r="C1106" s="81" t="s">
        <v>3</v>
      </c>
      <c r="D1106" s="155">
        <v>2</v>
      </c>
      <c r="E1106" s="74"/>
      <c r="F1106" s="629">
        <f>E1106*D1106</f>
        <v>0</v>
      </c>
    </row>
    <row r="1107" spans="1:6" s="64" customFormat="1" ht="22.5" customHeight="1">
      <c r="A1107" s="113"/>
      <c r="B1107" s="154" t="s">
        <v>1374</v>
      </c>
      <c r="C1107" s="81" t="s">
        <v>3</v>
      </c>
      <c r="D1107" s="155">
        <v>1</v>
      </c>
      <c r="E1107" s="74"/>
      <c r="F1107" s="629">
        <f>E1107*D1107</f>
        <v>0</v>
      </c>
    </row>
    <row r="1108" spans="1:6" s="64" customFormat="1" ht="19.5" customHeight="1">
      <c r="A1108" s="109"/>
      <c r="B1108" s="6"/>
      <c r="C1108" s="7"/>
      <c r="D1108" s="26"/>
      <c r="E1108" s="74"/>
      <c r="F1108" s="629"/>
    </row>
    <row r="1109" spans="1:6" s="64" customFormat="1" ht="56.25" customHeight="1">
      <c r="A1109" s="109">
        <v>17.38</v>
      </c>
      <c r="B1109" s="1" t="s">
        <v>499</v>
      </c>
      <c r="C1109" s="7" t="s">
        <v>14</v>
      </c>
      <c r="D1109" s="26">
        <v>85</v>
      </c>
      <c r="E1109" s="74"/>
      <c r="F1109" s="629">
        <f>E1109*D1109</f>
        <v>0</v>
      </c>
    </row>
    <row r="1110" spans="1:6" s="64" customFormat="1">
      <c r="A1110" s="109"/>
      <c r="B1110" s="6"/>
      <c r="C1110" s="7"/>
      <c r="D1110" s="26"/>
      <c r="E1110" s="74"/>
      <c r="F1110" s="629"/>
    </row>
    <row r="1111" spans="1:6" s="64" customFormat="1" ht="114" customHeight="1">
      <c r="A1111" s="109">
        <v>17.39</v>
      </c>
      <c r="B1111" s="1" t="s">
        <v>508</v>
      </c>
      <c r="C1111" s="7" t="s">
        <v>14</v>
      </c>
      <c r="D1111" s="26">
        <f>35+125</f>
        <v>160</v>
      </c>
      <c r="E1111" s="74"/>
      <c r="F1111" s="629">
        <f>E1111*D1111</f>
        <v>0</v>
      </c>
    </row>
    <row r="1112" spans="1:6" s="64" customFormat="1" ht="21.75" customHeight="1">
      <c r="A1112" s="109"/>
      <c r="B1112" s="1"/>
      <c r="C1112" s="7"/>
      <c r="D1112" s="26"/>
      <c r="E1112" s="74"/>
      <c r="F1112" s="629"/>
    </row>
    <row r="1113" spans="1:6" s="64" customFormat="1" ht="165.75" customHeight="1">
      <c r="A1113" s="109">
        <v>17.399999999999999</v>
      </c>
      <c r="B1113" s="31" t="s">
        <v>1317</v>
      </c>
      <c r="C1113" s="7" t="s">
        <v>66</v>
      </c>
      <c r="D1113" s="26">
        <v>1</v>
      </c>
      <c r="E1113" s="74"/>
      <c r="F1113" s="629">
        <f>E1113*D1113</f>
        <v>0</v>
      </c>
    </row>
    <row r="1114" spans="1:6" s="64" customFormat="1" ht="21" customHeight="1">
      <c r="A1114" s="109"/>
      <c r="B1114" s="6"/>
      <c r="C1114" s="7"/>
      <c r="D1114" s="26"/>
      <c r="E1114" s="74"/>
      <c r="F1114" s="629"/>
    </row>
    <row r="1115" spans="1:6" s="64" customFormat="1" ht="30" customHeight="1">
      <c r="A1115" s="109">
        <v>17.41</v>
      </c>
      <c r="B1115" s="3" t="s">
        <v>272</v>
      </c>
      <c r="C1115" s="7" t="s">
        <v>66</v>
      </c>
      <c r="D1115" s="26">
        <v>1</v>
      </c>
      <c r="E1115" s="74"/>
      <c r="F1115" s="629">
        <f>E1115*D1115</f>
        <v>0</v>
      </c>
    </row>
    <row r="1116" spans="1:6" s="64" customFormat="1" ht="15.75" customHeight="1">
      <c r="A1116" s="109"/>
      <c r="B1116" s="3"/>
      <c r="C1116" s="7"/>
      <c r="D1116" s="26"/>
      <c r="E1116" s="74"/>
      <c r="F1116" s="629"/>
    </row>
    <row r="1117" spans="1:6" s="64" customFormat="1" ht="70.5" customHeight="1">
      <c r="A1117" s="109">
        <v>17.420000000000002</v>
      </c>
      <c r="B1117" s="146" t="s">
        <v>605</v>
      </c>
      <c r="C1117" s="7" t="s">
        <v>66</v>
      </c>
      <c r="D1117" s="26">
        <v>1</v>
      </c>
      <c r="E1117" s="74"/>
      <c r="F1117" s="629">
        <f>E1117*D1117</f>
        <v>0</v>
      </c>
    </row>
    <row r="1118" spans="1:6" s="64" customFormat="1">
      <c r="A1118" s="109"/>
      <c r="B1118" s="3"/>
      <c r="C1118" s="7"/>
      <c r="D1118" s="26"/>
      <c r="E1118" s="74"/>
      <c r="F1118" s="629"/>
    </row>
    <row r="1119" spans="1:6" s="64" customFormat="1" ht="38.25">
      <c r="A1119" s="109">
        <v>17.43</v>
      </c>
      <c r="B1119" s="3" t="s">
        <v>516</v>
      </c>
      <c r="C1119" s="7" t="s">
        <v>66</v>
      </c>
      <c r="D1119" s="26">
        <v>1</v>
      </c>
      <c r="E1119" s="74"/>
      <c r="F1119" s="629">
        <f>E1119*D1119</f>
        <v>0</v>
      </c>
    </row>
    <row r="1120" spans="1:6" s="64" customFormat="1">
      <c r="A1120" s="109"/>
      <c r="B1120" s="3"/>
      <c r="C1120" s="7"/>
      <c r="D1120" s="26"/>
      <c r="E1120" s="74"/>
      <c r="F1120" s="629"/>
    </row>
    <row r="1121" spans="1:6" s="64" customFormat="1">
      <c r="A1121" s="109">
        <v>17.440000000000001</v>
      </c>
      <c r="B1121" s="3" t="s">
        <v>513</v>
      </c>
      <c r="C1121" s="7" t="s">
        <v>1</v>
      </c>
      <c r="D1121" s="26">
        <v>4</v>
      </c>
      <c r="E1121" s="74"/>
      <c r="F1121" s="629">
        <f>E1121*D1121</f>
        <v>0</v>
      </c>
    </row>
    <row r="1122" spans="1:6" s="64" customFormat="1">
      <c r="A1122" s="109"/>
      <c r="B1122" s="3"/>
      <c r="C1122" s="7"/>
      <c r="D1122" s="26"/>
      <c r="E1122" s="74"/>
      <c r="F1122" s="629"/>
    </row>
    <row r="1123" spans="1:6" s="64" customFormat="1" ht="15.75" customHeight="1">
      <c r="A1123" s="109"/>
      <c r="B1123" s="136" t="s">
        <v>273</v>
      </c>
      <c r="C1123" s="7"/>
      <c r="D1123" s="26"/>
      <c r="E1123" s="74"/>
      <c r="F1123" s="629"/>
    </row>
    <row r="1124" spans="1:6" s="64" customFormat="1" ht="30" customHeight="1">
      <c r="A1124" s="109">
        <v>17.45</v>
      </c>
      <c r="B1124" s="6" t="s">
        <v>20</v>
      </c>
      <c r="C1124" s="7" t="s">
        <v>16</v>
      </c>
      <c r="D1124" s="26">
        <v>80</v>
      </c>
      <c r="E1124" s="74"/>
      <c r="F1124" s="629">
        <f>E1124*D1124</f>
        <v>0</v>
      </c>
    </row>
    <row r="1125" spans="1:6" s="64" customFormat="1" ht="15.75" customHeight="1">
      <c r="A1125" s="109"/>
      <c r="B1125" s="6"/>
      <c r="C1125" s="7"/>
      <c r="D1125" s="26"/>
      <c r="E1125" s="74"/>
      <c r="F1125" s="629"/>
    </row>
    <row r="1126" spans="1:6" s="64" customFormat="1" ht="51" customHeight="1">
      <c r="A1126" s="109">
        <v>17.46</v>
      </c>
      <c r="B1126" s="1" t="s">
        <v>514</v>
      </c>
      <c r="C1126" s="7" t="s">
        <v>14</v>
      </c>
      <c r="D1126" s="26">
        <v>52</v>
      </c>
      <c r="E1126" s="74"/>
      <c r="F1126" s="629">
        <f t="shared" ref="F1126:F1159" si="10">E1126*D1126</f>
        <v>0</v>
      </c>
    </row>
    <row r="1127" spans="1:6" s="64" customFormat="1" ht="19.5" customHeight="1">
      <c r="A1127" s="109"/>
      <c r="B1127" s="6"/>
      <c r="C1127" s="7"/>
      <c r="D1127" s="26"/>
      <c r="E1127" s="74"/>
      <c r="F1127" s="629"/>
    </row>
    <row r="1128" spans="1:6" s="64" customFormat="1" ht="29.25" customHeight="1">
      <c r="A1128" s="109">
        <v>17.47</v>
      </c>
      <c r="B1128" s="152" t="s">
        <v>510</v>
      </c>
      <c r="C1128" s="7" t="s">
        <v>15</v>
      </c>
      <c r="D1128" s="26">
        <v>40</v>
      </c>
      <c r="E1128" s="74"/>
      <c r="F1128" s="629">
        <f t="shared" si="10"/>
        <v>0</v>
      </c>
    </row>
    <row r="1129" spans="1:6" s="64" customFormat="1">
      <c r="A1129" s="109"/>
      <c r="B1129" s="6"/>
      <c r="C1129" s="7"/>
      <c r="D1129" s="26"/>
      <c r="E1129" s="74"/>
      <c r="F1129" s="629"/>
    </row>
    <row r="1130" spans="1:6" s="64" customFormat="1" ht="42" customHeight="1">
      <c r="A1130" s="109">
        <v>17.48</v>
      </c>
      <c r="B1130" s="6" t="s">
        <v>519</v>
      </c>
      <c r="C1130" s="7" t="s">
        <v>14</v>
      </c>
      <c r="D1130" s="26">
        <v>25</v>
      </c>
      <c r="E1130" s="74"/>
      <c r="F1130" s="629">
        <f t="shared" si="10"/>
        <v>0</v>
      </c>
    </row>
    <row r="1131" spans="1:6" s="64" customFormat="1" ht="13.5" customHeight="1">
      <c r="A1131" s="109"/>
      <c r="B1131" s="6"/>
      <c r="C1131" s="7"/>
      <c r="D1131" s="26"/>
      <c r="E1131" s="74"/>
      <c r="F1131" s="629"/>
    </row>
    <row r="1132" spans="1:6" s="64" customFormat="1" ht="30" customHeight="1">
      <c r="A1132" s="109">
        <v>17.489999999999998</v>
      </c>
      <c r="B1132" s="6" t="s">
        <v>515</v>
      </c>
      <c r="C1132" s="7" t="s">
        <v>16</v>
      </c>
      <c r="D1132" s="26">
        <v>85</v>
      </c>
      <c r="E1132" s="74"/>
      <c r="F1132" s="629">
        <f t="shared" si="10"/>
        <v>0</v>
      </c>
    </row>
    <row r="1133" spans="1:6" s="64" customFormat="1" ht="16.5" customHeight="1">
      <c r="A1133" s="109"/>
      <c r="B1133" s="6"/>
      <c r="C1133" s="7"/>
      <c r="D1133" s="26"/>
      <c r="E1133" s="74"/>
      <c r="F1133" s="629"/>
    </row>
    <row r="1134" spans="1:6" s="64" customFormat="1" ht="121.5" customHeight="1">
      <c r="A1134" s="109">
        <v>17.5</v>
      </c>
      <c r="B1134" s="1" t="s">
        <v>508</v>
      </c>
      <c r="C1134" s="7" t="s">
        <v>14</v>
      </c>
      <c r="D1134" s="26">
        <v>52</v>
      </c>
      <c r="E1134" s="74"/>
      <c r="F1134" s="629">
        <f t="shared" si="10"/>
        <v>0</v>
      </c>
    </row>
    <row r="1135" spans="1:6" s="64" customFormat="1">
      <c r="A1135" s="109"/>
      <c r="B1135" s="6"/>
      <c r="C1135" s="7"/>
      <c r="D1135" s="26"/>
      <c r="E1135" s="74"/>
      <c r="F1135" s="629"/>
    </row>
    <row r="1136" spans="1:6" s="64" customFormat="1" ht="15" customHeight="1">
      <c r="A1136" s="109">
        <v>17.510000000000002</v>
      </c>
      <c r="B1136" s="17" t="s">
        <v>275</v>
      </c>
      <c r="C1136" s="18" t="s">
        <v>98</v>
      </c>
      <c r="D1136" s="43">
        <v>10</v>
      </c>
      <c r="E1136" s="74"/>
      <c r="F1136" s="629">
        <f t="shared" si="10"/>
        <v>0</v>
      </c>
    </row>
    <row r="1137" spans="1:6" s="64" customFormat="1">
      <c r="A1137" s="109"/>
      <c r="B1137" s="17"/>
      <c r="C1137" s="18"/>
      <c r="D1137" s="43"/>
      <c r="E1137" s="74"/>
      <c r="F1137" s="629"/>
    </row>
    <row r="1138" spans="1:6" s="64" customFormat="1" ht="52.5" customHeight="1">
      <c r="A1138" s="109">
        <v>17.52</v>
      </c>
      <c r="B1138" s="3" t="s">
        <v>517</v>
      </c>
      <c r="C1138" s="7" t="s">
        <v>66</v>
      </c>
      <c r="D1138" s="26">
        <v>1</v>
      </c>
      <c r="E1138" s="74"/>
      <c r="F1138" s="629">
        <f>E1138*D1138</f>
        <v>0</v>
      </c>
    </row>
    <row r="1139" spans="1:6" s="64" customFormat="1" ht="15.75" customHeight="1">
      <c r="A1139" s="109"/>
      <c r="B1139" s="17"/>
      <c r="C1139" s="18"/>
      <c r="D1139" s="43"/>
      <c r="E1139" s="74"/>
      <c r="F1139" s="629"/>
    </row>
    <row r="1140" spans="1:6" s="64" customFormat="1" ht="15" customHeight="1">
      <c r="A1140" s="109"/>
      <c r="B1140" s="136" t="s">
        <v>274</v>
      </c>
      <c r="C1140" s="7"/>
      <c r="D1140" s="26"/>
      <c r="E1140" s="74"/>
      <c r="F1140" s="629">
        <f t="shared" si="10"/>
        <v>0</v>
      </c>
    </row>
    <row r="1141" spans="1:6" s="64" customFormat="1" ht="27.75" customHeight="1">
      <c r="A1141" s="109">
        <v>17.53</v>
      </c>
      <c r="B1141" s="6" t="s">
        <v>20</v>
      </c>
      <c r="C1141" s="7" t="s">
        <v>16</v>
      </c>
      <c r="D1141" s="26">
        <v>46</v>
      </c>
      <c r="E1141" s="74"/>
      <c r="F1141" s="629">
        <f t="shared" si="10"/>
        <v>0</v>
      </c>
    </row>
    <row r="1142" spans="1:6" s="64" customFormat="1" ht="15.75" customHeight="1">
      <c r="A1142" s="109"/>
      <c r="B1142" s="6"/>
      <c r="C1142" s="7"/>
      <c r="D1142" s="26"/>
      <c r="E1142" s="74"/>
      <c r="F1142" s="629"/>
    </row>
    <row r="1143" spans="1:6" s="64" customFormat="1" ht="55.5" customHeight="1">
      <c r="A1143" s="109">
        <v>17.54</v>
      </c>
      <c r="B1143" s="1" t="s">
        <v>514</v>
      </c>
      <c r="C1143" s="7" t="s">
        <v>14</v>
      </c>
      <c r="D1143" s="26">
        <v>32</v>
      </c>
      <c r="E1143" s="74"/>
      <c r="F1143" s="629">
        <f t="shared" si="10"/>
        <v>0</v>
      </c>
    </row>
    <row r="1144" spans="1:6" s="64" customFormat="1">
      <c r="A1144" s="109"/>
      <c r="B1144" s="6"/>
      <c r="C1144" s="7"/>
      <c r="D1144" s="26"/>
      <c r="E1144" s="74"/>
      <c r="F1144" s="629"/>
    </row>
    <row r="1145" spans="1:6" s="64" customFormat="1" ht="30.75" customHeight="1">
      <c r="A1145" s="109">
        <v>17.55</v>
      </c>
      <c r="B1145" s="152" t="s">
        <v>510</v>
      </c>
      <c r="C1145" s="7" t="s">
        <v>15</v>
      </c>
      <c r="D1145" s="26">
        <v>32</v>
      </c>
      <c r="E1145" s="74"/>
      <c r="F1145" s="629">
        <f t="shared" si="10"/>
        <v>0</v>
      </c>
    </row>
    <row r="1146" spans="1:6" s="64" customFormat="1">
      <c r="A1146" s="109"/>
      <c r="B1146" s="6"/>
      <c r="C1146" s="7"/>
      <c r="D1146" s="26"/>
      <c r="E1146" s="74"/>
      <c r="F1146" s="629"/>
    </row>
    <row r="1147" spans="1:6" s="64" customFormat="1" ht="31.5" customHeight="1">
      <c r="A1147" s="109">
        <v>17.559999999999999</v>
      </c>
      <c r="B1147" s="6" t="s">
        <v>518</v>
      </c>
      <c r="C1147" s="7" t="s">
        <v>16</v>
      </c>
      <c r="D1147" s="26">
        <v>60</v>
      </c>
      <c r="E1147" s="74"/>
      <c r="F1147" s="629">
        <f t="shared" si="10"/>
        <v>0</v>
      </c>
    </row>
    <row r="1148" spans="1:6" s="64" customFormat="1">
      <c r="A1148" s="109"/>
      <c r="B1148" s="6"/>
      <c r="C1148" s="7"/>
      <c r="D1148" s="26"/>
      <c r="E1148" s="74"/>
      <c r="F1148" s="629"/>
    </row>
    <row r="1149" spans="1:6" s="64" customFormat="1" ht="42" customHeight="1">
      <c r="A1149" s="109">
        <v>17.57</v>
      </c>
      <c r="B1149" s="6" t="s">
        <v>519</v>
      </c>
      <c r="C1149" s="7" t="s">
        <v>14</v>
      </c>
      <c r="D1149" s="26">
        <v>12</v>
      </c>
      <c r="E1149" s="74"/>
      <c r="F1149" s="629">
        <f t="shared" si="10"/>
        <v>0</v>
      </c>
    </row>
    <row r="1150" spans="1:6" s="64" customFormat="1">
      <c r="A1150" s="109"/>
      <c r="B1150" s="6"/>
      <c r="C1150" s="7"/>
      <c r="D1150" s="26"/>
      <c r="E1150" s="74"/>
      <c r="F1150" s="629"/>
    </row>
    <row r="1151" spans="1:6" s="64" customFormat="1" ht="27" customHeight="1">
      <c r="A1151" s="109">
        <v>17.579999999999998</v>
      </c>
      <c r="B1151" s="6" t="s">
        <v>276</v>
      </c>
      <c r="C1151" s="7" t="s">
        <v>16</v>
      </c>
      <c r="D1151" s="26">
        <v>60</v>
      </c>
      <c r="E1151" s="74"/>
      <c r="F1151" s="629">
        <f t="shared" si="10"/>
        <v>0</v>
      </c>
    </row>
    <row r="1152" spans="1:6" s="64" customFormat="1">
      <c r="A1152" s="109"/>
      <c r="B1152" s="6"/>
      <c r="C1152" s="7"/>
      <c r="D1152" s="26"/>
      <c r="E1152" s="74"/>
      <c r="F1152" s="629"/>
    </row>
    <row r="1153" spans="1:6" s="64" customFormat="1" ht="111.75" customHeight="1">
      <c r="A1153" s="109">
        <v>17.59</v>
      </c>
      <c r="B1153" s="1" t="s">
        <v>508</v>
      </c>
      <c r="C1153" s="7" t="s">
        <v>14</v>
      </c>
      <c r="D1153" s="26">
        <v>25</v>
      </c>
      <c r="E1153" s="74"/>
      <c r="F1153" s="629">
        <f t="shared" si="10"/>
        <v>0</v>
      </c>
    </row>
    <row r="1154" spans="1:6" s="64" customFormat="1">
      <c r="A1154" s="109"/>
      <c r="B1154" s="1"/>
      <c r="C1154" s="7"/>
      <c r="D1154" s="26"/>
      <c r="E1154" s="74"/>
      <c r="F1154" s="629"/>
    </row>
    <row r="1155" spans="1:6" s="64" customFormat="1" ht="38.25">
      <c r="A1155" s="109">
        <v>17.600000000000001</v>
      </c>
      <c r="B1155" s="175" t="s">
        <v>603</v>
      </c>
      <c r="C1155" s="219" t="s">
        <v>3</v>
      </c>
      <c r="D1155" s="153">
        <v>4</v>
      </c>
      <c r="E1155" s="81"/>
      <c r="F1155" s="629">
        <f t="shared" si="10"/>
        <v>0</v>
      </c>
    </row>
    <row r="1156" spans="1:6" s="64" customFormat="1">
      <c r="A1156" s="220"/>
      <c r="B1156" s="152"/>
      <c r="C1156" s="219"/>
      <c r="D1156" s="153"/>
      <c r="E1156" s="81"/>
      <c r="F1156" s="141"/>
    </row>
    <row r="1157" spans="1:6" s="64" customFormat="1" ht="81" customHeight="1">
      <c r="A1157" s="109">
        <v>17.61</v>
      </c>
      <c r="B1157" s="221" t="s">
        <v>604</v>
      </c>
      <c r="C1157" s="219" t="s">
        <v>3</v>
      </c>
      <c r="D1157" s="153">
        <v>5</v>
      </c>
      <c r="E1157" s="81"/>
      <c r="F1157" s="629">
        <f t="shared" si="10"/>
        <v>0</v>
      </c>
    </row>
    <row r="1158" spans="1:6" s="64" customFormat="1">
      <c r="A1158" s="222"/>
      <c r="B1158" s="23"/>
      <c r="C1158" s="10"/>
      <c r="D1158" s="26"/>
      <c r="E1158" s="74"/>
      <c r="F1158" s="629"/>
    </row>
    <row r="1159" spans="1:6" s="64" customFormat="1" ht="15" customHeight="1">
      <c r="A1159" s="109">
        <v>17.62</v>
      </c>
      <c r="B1159" s="152" t="s">
        <v>1318</v>
      </c>
      <c r="C1159" s="219" t="s">
        <v>1</v>
      </c>
      <c r="D1159" s="153">
        <v>60</v>
      </c>
      <c r="E1159" s="81"/>
      <c r="F1159" s="629">
        <f t="shared" si="10"/>
        <v>0</v>
      </c>
    </row>
    <row r="1160" spans="1:6" s="64" customFormat="1">
      <c r="A1160" s="222"/>
      <c r="B1160" s="23"/>
      <c r="C1160" s="10"/>
      <c r="D1160" s="26"/>
      <c r="E1160" s="74"/>
      <c r="F1160" s="629"/>
    </row>
    <row r="1161" spans="1:6" s="64" customFormat="1" ht="51">
      <c r="A1161" s="109">
        <v>17.63</v>
      </c>
      <c r="B1161" s="146" t="s">
        <v>606</v>
      </c>
      <c r="C1161" s="7" t="s">
        <v>14</v>
      </c>
      <c r="D1161" s="26">
        <v>12</v>
      </c>
      <c r="E1161" s="74"/>
      <c r="F1161" s="629">
        <f>E1161*D1161</f>
        <v>0</v>
      </c>
    </row>
    <row r="1162" spans="1:6" s="64" customFormat="1">
      <c r="A1162" s="109"/>
      <c r="B1162" s="1"/>
      <c r="C1162" s="7"/>
      <c r="D1162" s="26"/>
      <c r="E1162" s="74"/>
      <c r="F1162" s="629"/>
    </row>
    <row r="1163" spans="1:6" s="64" customFormat="1">
      <c r="A1163" s="112"/>
      <c r="B1163" s="55" t="s">
        <v>602</v>
      </c>
      <c r="C1163" s="56"/>
      <c r="D1163" s="57"/>
      <c r="E1163" s="57"/>
      <c r="F1163" s="625">
        <f>SUM(F1015:F1161)</f>
        <v>0</v>
      </c>
    </row>
    <row r="1164" spans="1:6" s="64" customFormat="1" ht="21.75" customHeight="1">
      <c r="A1164" s="118"/>
      <c r="B1164" s="72"/>
      <c r="C1164" s="73"/>
      <c r="D1164" s="26"/>
      <c r="E1164" s="74"/>
      <c r="F1164" s="629"/>
    </row>
    <row r="1165" spans="1:6" s="64" customFormat="1">
      <c r="A1165" s="116">
        <v>18</v>
      </c>
      <c r="B1165" s="36" t="s">
        <v>170</v>
      </c>
      <c r="C1165" s="37"/>
      <c r="D1165" s="38"/>
      <c r="E1165" s="39"/>
      <c r="F1165" s="630"/>
    </row>
    <row r="1166" spans="1:6" s="64" customFormat="1" ht="51">
      <c r="A1166" s="114"/>
      <c r="B1166" s="13" t="s">
        <v>41</v>
      </c>
      <c r="C1166" s="73"/>
      <c r="D1166" s="26"/>
      <c r="E1166" s="74"/>
      <c r="F1166" s="629"/>
    </row>
    <row r="1167" spans="1:6" s="64" customFormat="1" ht="178.5">
      <c r="A1167" s="114"/>
      <c r="B1167" s="13" t="s">
        <v>57</v>
      </c>
      <c r="C1167" s="73"/>
      <c r="D1167" s="26"/>
      <c r="E1167" s="74"/>
      <c r="F1167" s="629"/>
    </row>
    <row r="1168" spans="1:6" s="64" customFormat="1" ht="127.5">
      <c r="A1168" s="115">
        <v>18.010000000000002</v>
      </c>
      <c r="B1168" s="4" t="s">
        <v>479</v>
      </c>
      <c r="C1168" s="7" t="s">
        <v>66</v>
      </c>
      <c r="D1168" s="43">
        <v>1</v>
      </c>
      <c r="E1168" s="43"/>
      <c r="F1168" s="616">
        <f>E1168*D1168</f>
        <v>0</v>
      </c>
    </row>
    <row r="1169" spans="1:6" s="64" customFormat="1">
      <c r="A1169" s="115"/>
      <c r="B1169" s="4"/>
      <c r="C1169" s="7"/>
      <c r="D1169" s="43"/>
      <c r="E1169" s="43"/>
      <c r="F1169" s="616"/>
    </row>
    <row r="1170" spans="1:6" s="64" customFormat="1" ht="114.75">
      <c r="A1170" s="115">
        <v>18.02</v>
      </c>
      <c r="B1170" s="4" t="s">
        <v>309</v>
      </c>
      <c r="C1170" s="7" t="s">
        <v>66</v>
      </c>
      <c r="D1170" s="43">
        <v>1</v>
      </c>
      <c r="E1170" s="43"/>
      <c r="F1170" s="616">
        <f>E1170*D1170</f>
        <v>0</v>
      </c>
    </row>
    <row r="1171" spans="1:6" s="64" customFormat="1">
      <c r="A1171" s="115"/>
      <c r="B1171" s="4"/>
      <c r="C1171" s="7"/>
      <c r="D1171" s="43"/>
      <c r="E1171" s="43"/>
      <c r="F1171" s="616"/>
    </row>
    <row r="1172" spans="1:6" s="64" customFormat="1" ht="76.5">
      <c r="A1172" s="115">
        <v>18.03</v>
      </c>
      <c r="B1172" s="3" t="s">
        <v>482</v>
      </c>
      <c r="C1172" s="7" t="s">
        <v>14</v>
      </c>
      <c r="D1172" s="43">
        <v>185</v>
      </c>
      <c r="E1172" s="63"/>
      <c r="F1172" s="616">
        <f>E1172*D1172</f>
        <v>0</v>
      </c>
    </row>
    <row r="1173" spans="1:6" s="64" customFormat="1">
      <c r="A1173" s="115"/>
      <c r="B1173" s="3"/>
      <c r="C1173" s="7"/>
      <c r="D1173" s="43"/>
      <c r="E1173" s="63"/>
      <c r="F1173" s="616"/>
    </row>
    <row r="1174" spans="1:6" s="64" customFormat="1" ht="127.5">
      <c r="A1174" s="115">
        <v>18.04</v>
      </c>
      <c r="B1174" s="1" t="s">
        <v>480</v>
      </c>
      <c r="C1174" s="7" t="s">
        <v>14</v>
      </c>
      <c r="D1174" s="43">
        <v>430</v>
      </c>
      <c r="E1174" s="43"/>
      <c r="F1174" s="616">
        <f>E1174*D1174</f>
        <v>0</v>
      </c>
    </row>
    <row r="1175" spans="1:6" s="64" customFormat="1">
      <c r="A1175" s="115"/>
      <c r="B1175" s="1"/>
      <c r="C1175" s="7"/>
      <c r="D1175" s="43"/>
      <c r="E1175" s="43"/>
      <c r="F1175" s="616"/>
    </row>
    <row r="1176" spans="1:6" s="64" customFormat="1" ht="89.25">
      <c r="A1176" s="115">
        <v>18.05</v>
      </c>
      <c r="B1176" s="1" t="s">
        <v>481</v>
      </c>
      <c r="C1176" s="42" t="s">
        <v>15</v>
      </c>
      <c r="D1176" s="43">
        <v>250</v>
      </c>
      <c r="E1176" s="63"/>
      <c r="F1176" s="616">
        <f>E1176*D1176</f>
        <v>0</v>
      </c>
    </row>
    <row r="1177" spans="1:6" s="64" customFormat="1">
      <c r="A1177" s="115"/>
      <c r="B1177" s="1"/>
      <c r="C1177" s="42"/>
      <c r="D1177" s="43"/>
      <c r="E1177" s="63"/>
      <c r="F1177" s="616"/>
    </row>
    <row r="1178" spans="1:6" s="64" customFormat="1" ht="89.25">
      <c r="A1178" s="115">
        <v>18.059999999999999</v>
      </c>
      <c r="B1178" s="1" t="s">
        <v>483</v>
      </c>
      <c r="C1178" s="42" t="s">
        <v>15</v>
      </c>
      <c r="D1178" s="43">
        <v>230</v>
      </c>
      <c r="E1178" s="63"/>
      <c r="F1178" s="616">
        <f>E1178*D1178</f>
        <v>0</v>
      </c>
    </row>
    <row r="1179" spans="1:6" s="64" customFormat="1">
      <c r="A1179" s="115"/>
      <c r="B1179" s="1"/>
      <c r="C1179" s="42"/>
      <c r="D1179" s="43"/>
      <c r="E1179" s="63"/>
      <c r="F1179" s="616"/>
    </row>
    <row r="1180" spans="1:6" s="64" customFormat="1" ht="89.25">
      <c r="A1180" s="115">
        <v>18.07</v>
      </c>
      <c r="B1180" s="1" t="s">
        <v>493</v>
      </c>
      <c r="C1180" s="42" t="s">
        <v>16</v>
      </c>
      <c r="D1180" s="43">
        <v>48</v>
      </c>
      <c r="E1180" s="63"/>
      <c r="F1180" s="616">
        <f>E1180*D1180</f>
        <v>0</v>
      </c>
    </row>
    <row r="1181" spans="1:6" s="64" customFormat="1">
      <c r="A1181" s="115"/>
      <c r="B1181" s="1"/>
      <c r="C1181" s="42"/>
      <c r="D1181" s="43"/>
      <c r="E1181" s="63"/>
      <c r="F1181" s="616"/>
    </row>
    <row r="1182" spans="1:6" s="64" customFormat="1" ht="25.5">
      <c r="A1182" s="115">
        <v>18.079999999999998</v>
      </c>
      <c r="B1182" s="3" t="s">
        <v>217</v>
      </c>
      <c r="C1182" s="7" t="s">
        <v>16</v>
      </c>
      <c r="D1182" s="43">
        <v>128</v>
      </c>
      <c r="E1182" s="43"/>
      <c r="F1182" s="616">
        <f>E1182*D1182</f>
        <v>0</v>
      </c>
    </row>
    <row r="1183" spans="1:6" s="64" customFormat="1" ht="17.25" customHeight="1">
      <c r="A1183" s="115"/>
      <c r="B1183" s="3"/>
      <c r="C1183" s="7"/>
      <c r="D1183" s="43"/>
      <c r="E1183" s="43"/>
      <c r="F1183" s="616"/>
    </row>
    <row r="1184" spans="1:6" s="64" customFormat="1" ht="96.75" customHeight="1">
      <c r="A1184" s="115">
        <v>18.09</v>
      </c>
      <c r="B1184" s="146" t="s">
        <v>492</v>
      </c>
      <c r="C1184" s="147" t="s">
        <v>331</v>
      </c>
      <c r="D1184" s="138">
        <v>1500</v>
      </c>
      <c r="E1184" s="43"/>
      <c r="F1184" s="616">
        <f>E1184*D1184</f>
        <v>0</v>
      </c>
    </row>
    <row r="1185" spans="1:6" s="64" customFormat="1" ht="15.75" customHeight="1">
      <c r="A1185" s="115"/>
      <c r="B1185" s="146"/>
      <c r="C1185" s="147"/>
      <c r="D1185" s="138"/>
      <c r="E1185" s="43"/>
      <c r="F1185" s="616"/>
    </row>
    <row r="1186" spans="1:6" s="64" customFormat="1" ht="93.75" customHeight="1">
      <c r="A1186" s="115">
        <v>18.100000000000001</v>
      </c>
      <c r="B1186" s="2" t="s">
        <v>484</v>
      </c>
      <c r="C1186" s="7" t="s">
        <v>16</v>
      </c>
      <c r="D1186" s="43">
        <v>38</v>
      </c>
      <c r="E1186" s="43"/>
      <c r="F1186" s="616">
        <f>E1186*D1186</f>
        <v>0</v>
      </c>
    </row>
    <row r="1187" spans="1:6" s="64" customFormat="1" ht="16.5" customHeight="1">
      <c r="A1187" s="115"/>
      <c r="B1187" s="2"/>
      <c r="C1187" s="7"/>
      <c r="D1187" s="43"/>
      <c r="E1187" s="43"/>
      <c r="F1187" s="616"/>
    </row>
    <row r="1188" spans="1:6" s="64" customFormat="1" ht="90" customHeight="1">
      <c r="A1188" s="115">
        <v>18.11</v>
      </c>
      <c r="B1188" s="2" t="s">
        <v>485</v>
      </c>
      <c r="C1188" s="7" t="s">
        <v>16</v>
      </c>
      <c r="D1188" s="43">
        <v>19</v>
      </c>
      <c r="E1188" s="43"/>
      <c r="F1188" s="616">
        <f>E1188*D1188</f>
        <v>0</v>
      </c>
    </row>
    <row r="1189" spans="1:6" s="64" customFormat="1" ht="16.5" customHeight="1">
      <c r="A1189" s="115"/>
      <c r="B1189" s="2"/>
      <c r="C1189" s="7"/>
      <c r="D1189" s="43"/>
      <c r="E1189" s="43"/>
      <c r="F1189" s="616"/>
    </row>
    <row r="1190" spans="1:6" s="64" customFormat="1" ht="66" customHeight="1">
      <c r="A1190" s="115">
        <v>18.12</v>
      </c>
      <c r="B1190" s="108" t="s">
        <v>488</v>
      </c>
      <c r="C1190" s="18" t="s">
        <v>16</v>
      </c>
      <c r="D1190" s="43">
        <f>55+70</f>
        <v>125</v>
      </c>
      <c r="E1190" s="43"/>
      <c r="F1190" s="616">
        <f>E1190*D1190</f>
        <v>0</v>
      </c>
    </row>
    <row r="1191" spans="1:6" s="64" customFormat="1" ht="30" customHeight="1">
      <c r="A1191" s="115"/>
      <c r="B1191" s="2"/>
      <c r="C1191" s="7"/>
      <c r="D1191" s="43"/>
      <c r="E1191" s="43"/>
      <c r="F1191" s="616"/>
    </row>
    <row r="1192" spans="1:6" s="64" customFormat="1" ht="81.75" customHeight="1">
      <c r="A1192" s="115">
        <v>18.13</v>
      </c>
      <c r="B1192" s="2" t="s">
        <v>486</v>
      </c>
      <c r="C1192" s="7" t="s">
        <v>16</v>
      </c>
      <c r="D1192" s="43">
        <v>85</v>
      </c>
      <c r="E1192" s="43"/>
      <c r="F1192" s="616">
        <f>E1192*D1192</f>
        <v>0</v>
      </c>
    </row>
    <row r="1193" spans="1:6" s="64" customFormat="1" ht="15" customHeight="1">
      <c r="A1193" s="115"/>
      <c r="B1193" s="2"/>
      <c r="C1193" s="7"/>
      <c r="D1193" s="43"/>
      <c r="E1193" s="43"/>
      <c r="F1193" s="616"/>
    </row>
    <row r="1194" spans="1:6" s="64" customFormat="1" ht="63.75">
      <c r="A1194" s="115">
        <v>18.14</v>
      </c>
      <c r="B1194" s="1" t="s">
        <v>487</v>
      </c>
      <c r="C1194" s="7" t="s">
        <v>15</v>
      </c>
      <c r="D1194" s="43">
        <v>850</v>
      </c>
      <c r="E1194" s="43"/>
      <c r="F1194" s="616">
        <f>E1194*D1194</f>
        <v>0</v>
      </c>
    </row>
    <row r="1195" spans="1:6" s="64" customFormat="1">
      <c r="A1195" s="115"/>
      <c r="B1195" s="1"/>
      <c r="C1195" s="7"/>
      <c r="D1195" s="43"/>
      <c r="E1195" s="43"/>
      <c r="F1195" s="616"/>
    </row>
    <row r="1196" spans="1:6" s="64" customFormat="1" ht="25.5">
      <c r="A1196" s="115">
        <v>18.149999999999999</v>
      </c>
      <c r="B1196" s="1" t="s">
        <v>230</v>
      </c>
      <c r="C1196" s="7" t="s">
        <v>15</v>
      </c>
      <c r="D1196" s="43">
        <v>850</v>
      </c>
      <c r="E1196" s="43"/>
      <c r="F1196" s="616">
        <f>E1196*D1196</f>
        <v>0</v>
      </c>
    </row>
    <row r="1197" spans="1:6" s="64" customFormat="1">
      <c r="A1197" s="115"/>
      <c r="B1197" s="1"/>
      <c r="C1197" s="7"/>
      <c r="D1197" s="43"/>
      <c r="E1197" s="43"/>
      <c r="F1197" s="616"/>
    </row>
    <row r="1198" spans="1:6" s="64" customFormat="1" ht="114.75">
      <c r="A1198" s="115">
        <v>18.16</v>
      </c>
      <c r="B1198" s="146" t="s">
        <v>1341</v>
      </c>
      <c r="C1198" s="7" t="s">
        <v>15</v>
      </c>
      <c r="D1198" s="43">
        <f>418+280</f>
        <v>698</v>
      </c>
      <c r="E1198" s="43"/>
      <c r="F1198" s="616">
        <f>E1198*D1198</f>
        <v>0</v>
      </c>
    </row>
    <row r="1199" spans="1:6" s="64" customFormat="1">
      <c r="A1199" s="115"/>
      <c r="B1199" s="1"/>
      <c r="C1199" s="7"/>
      <c r="D1199" s="43"/>
      <c r="E1199" s="43"/>
      <c r="F1199" s="616"/>
    </row>
    <row r="1200" spans="1:6" s="64" customFormat="1" ht="51">
      <c r="A1200" s="115">
        <v>18.170000000000002</v>
      </c>
      <c r="B1200" s="58" t="s">
        <v>1342</v>
      </c>
      <c r="C1200" s="42" t="s">
        <v>15</v>
      </c>
      <c r="D1200" s="43">
        <v>344</v>
      </c>
      <c r="E1200" s="43"/>
      <c r="F1200" s="616">
        <f>E1200*D1200</f>
        <v>0</v>
      </c>
    </row>
    <row r="1201" spans="1:6" s="64" customFormat="1" ht="18" customHeight="1">
      <c r="A1201" s="115"/>
      <c r="B1201" s="58"/>
      <c r="C1201" s="42"/>
      <c r="D1201" s="43"/>
      <c r="E1201" s="43"/>
      <c r="F1201" s="616"/>
    </row>
    <row r="1202" spans="1:6" s="64" customFormat="1" ht="25.5">
      <c r="A1202" s="115">
        <v>18.18</v>
      </c>
      <c r="B1202" s="146" t="s">
        <v>490</v>
      </c>
      <c r="C1202" s="42" t="s">
        <v>16</v>
      </c>
      <c r="D1202" s="43">
        <f>80+70</f>
        <v>150</v>
      </c>
      <c r="E1202" s="43"/>
      <c r="F1202" s="616">
        <f>E1202*D1202</f>
        <v>0</v>
      </c>
    </row>
    <row r="1203" spans="1:6" s="64" customFormat="1">
      <c r="A1203" s="115"/>
      <c r="B1203" s="58"/>
      <c r="C1203" s="42"/>
      <c r="D1203" s="43"/>
      <c r="E1203" s="43"/>
      <c r="F1203" s="616"/>
    </row>
    <row r="1204" spans="1:6" s="64" customFormat="1">
      <c r="A1204" s="115"/>
      <c r="B1204" s="58"/>
      <c r="C1204" s="42"/>
      <c r="D1204" s="43"/>
      <c r="E1204" s="43"/>
      <c r="F1204" s="616"/>
    </row>
    <row r="1205" spans="1:6" s="64" customFormat="1" ht="51">
      <c r="A1205" s="115">
        <v>18.190000000000001</v>
      </c>
      <c r="B1205" s="35" t="s">
        <v>220</v>
      </c>
      <c r="C1205" s="18" t="s">
        <v>16</v>
      </c>
      <c r="D1205" s="43">
        <v>41</v>
      </c>
      <c r="E1205" s="43"/>
      <c r="F1205" s="616">
        <f>E1205*D1205</f>
        <v>0</v>
      </c>
    </row>
    <row r="1206" spans="1:6" s="64" customFormat="1">
      <c r="A1206" s="115"/>
      <c r="B1206" s="35"/>
      <c r="C1206" s="18"/>
      <c r="D1206" s="43"/>
      <c r="E1206" s="43"/>
      <c r="F1206" s="616"/>
    </row>
    <row r="1207" spans="1:6" s="64" customFormat="1" ht="114.75">
      <c r="A1207" s="115">
        <v>18.2</v>
      </c>
      <c r="B1207" s="65" t="s">
        <v>244</v>
      </c>
      <c r="C1207" s="42" t="s">
        <v>14</v>
      </c>
      <c r="D1207" s="43">
        <v>48</v>
      </c>
      <c r="E1207" s="43"/>
      <c r="F1207" s="616">
        <f>E1207*D1207</f>
        <v>0</v>
      </c>
    </row>
    <row r="1208" spans="1:6" s="64" customFormat="1">
      <c r="A1208" s="115"/>
      <c r="B1208" s="65"/>
      <c r="C1208" s="42"/>
      <c r="D1208" s="43"/>
      <c r="E1208" s="43"/>
      <c r="F1208" s="616"/>
    </row>
    <row r="1209" spans="1:6" s="64" customFormat="1" ht="38.25">
      <c r="A1209" s="115">
        <v>18.21</v>
      </c>
      <c r="B1209" s="1" t="s">
        <v>489</v>
      </c>
      <c r="C1209" s="7" t="s">
        <v>15</v>
      </c>
      <c r="D1209" s="43">
        <v>28</v>
      </c>
      <c r="E1209" s="43"/>
      <c r="F1209" s="616">
        <f>E1209*D1209</f>
        <v>0</v>
      </c>
    </row>
    <row r="1210" spans="1:6" s="64" customFormat="1">
      <c r="A1210" s="115"/>
      <c r="B1210" s="1"/>
      <c r="C1210" s="7"/>
      <c r="D1210" s="43"/>
      <c r="E1210" s="43"/>
      <c r="F1210" s="616"/>
    </row>
    <row r="1211" spans="1:6" s="64" customFormat="1" ht="114.75">
      <c r="A1211" s="115">
        <v>18.22</v>
      </c>
      <c r="B1211" s="2" t="s">
        <v>277</v>
      </c>
      <c r="C1211" s="7" t="s">
        <v>15</v>
      </c>
      <c r="D1211" s="43">
        <v>22</v>
      </c>
      <c r="E1211" s="43"/>
      <c r="F1211" s="616">
        <f>E1211*D1211</f>
        <v>0</v>
      </c>
    </row>
    <row r="1212" spans="1:6" s="64" customFormat="1">
      <c r="A1212" s="115"/>
      <c r="B1212" s="2"/>
      <c r="C1212" s="7"/>
      <c r="D1212" s="43"/>
      <c r="E1212" s="43"/>
      <c r="F1212" s="616"/>
    </row>
    <row r="1213" spans="1:6" s="64" customFormat="1" ht="117" customHeight="1">
      <c r="A1213" s="115">
        <v>18.23</v>
      </c>
      <c r="B1213" s="2" t="s">
        <v>278</v>
      </c>
      <c r="C1213" s="7" t="s">
        <v>15</v>
      </c>
      <c r="D1213" s="43">
        <v>12</v>
      </c>
      <c r="E1213" s="43"/>
      <c r="F1213" s="616">
        <f>E1213*D1213</f>
        <v>0</v>
      </c>
    </row>
    <row r="1214" spans="1:6" s="64" customFormat="1">
      <c r="A1214" s="115"/>
      <c r="B1214" s="2"/>
      <c r="C1214" s="7"/>
      <c r="D1214" s="43"/>
      <c r="E1214" s="43"/>
      <c r="F1214" s="616"/>
    </row>
    <row r="1215" spans="1:6" s="64" customFormat="1" ht="140.25">
      <c r="A1215" s="115">
        <v>18.239999999999998</v>
      </c>
      <c r="B1215" s="2" t="s">
        <v>235</v>
      </c>
      <c r="C1215" s="7" t="s">
        <v>3</v>
      </c>
      <c r="D1215" s="43">
        <v>12</v>
      </c>
      <c r="E1215" s="43"/>
      <c r="F1215" s="616">
        <f>E1215*D1215</f>
        <v>0</v>
      </c>
    </row>
    <row r="1216" spans="1:6" s="64" customFormat="1">
      <c r="A1216" s="115"/>
      <c r="B1216" s="2"/>
      <c r="C1216" s="7"/>
      <c r="D1216" s="43"/>
      <c r="E1216" s="43"/>
      <c r="F1216" s="616"/>
    </row>
    <row r="1217" spans="1:6" s="64" customFormat="1" ht="131.25" customHeight="1">
      <c r="A1217" s="115">
        <v>18.25</v>
      </c>
      <c r="B1217" s="2" t="s">
        <v>236</v>
      </c>
      <c r="C1217" s="7" t="s">
        <v>3</v>
      </c>
      <c r="D1217" s="43">
        <v>25</v>
      </c>
      <c r="E1217" s="43"/>
      <c r="F1217" s="616">
        <f>E1217*D1217</f>
        <v>0</v>
      </c>
    </row>
    <row r="1218" spans="1:6" s="64" customFormat="1">
      <c r="A1218" s="115"/>
      <c r="B1218" s="2"/>
      <c r="C1218" s="7"/>
      <c r="D1218" s="43"/>
      <c r="E1218" s="43"/>
      <c r="F1218" s="616"/>
    </row>
    <row r="1219" spans="1:6" s="64" customFormat="1" ht="165.75">
      <c r="A1219" s="115">
        <v>18.260000000000002</v>
      </c>
      <c r="B1219" s="2" t="s">
        <v>237</v>
      </c>
      <c r="C1219" s="42" t="s">
        <v>15</v>
      </c>
      <c r="D1219" s="43">
        <v>22.5</v>
      </c>
      <c r="E1219" s="43"/>
      <c r="F1219" s="616">
        <f>E1219*D1219</f>
        <v>0</v>
      </c>
    </row>
    <row r="1220" spans="1:6" s="64" customFormat="1" ht="14.25" customHeight="1">
      <c r="A1220" s="115"/>
      <c r="B1220" s="2"/>
      <c r="C1220" s="42"/>
      <c r="D1220" s="43"/>
      <c r="E1220" s="43"/>
      <c r="F1220" s="616"/>
    </row>
    <row r="1221" spans="1:6" s="64" customFormat="1" ht="142.5" customHeight="1">
      <c r="A1221" s="115">
        <v>18.27</v>
      </c>
      <c r="B1221" s="2" t="s">
        <v>269</v>
      </c>
      <c r="C1221" s="42" t="s">
        <v>3</v>
      </c>
      <c r="D1221" s="43">
        <v>1</v>
      </c>
      <c r="E1221" s="43"/>
      <c r="F1221" s="616">
        <f>E1221*D1221</f>
        <v>0</v>
      </c>
    </row>
    <row r="1222" spans="1:6" s="64" customFormat="1" ht="21" customHeight="1">
      <c r="A1222" s="115"/>
      <c r="B1222" s="2"/>
      <c r="C1222" s="42"/>
      <c r="D1222" s="43"/>
      <c r="E1222" s="43"/>
      <c r="F1222" s="616"/>
    </row>
    <row r="1223" spans="1:6" s="64" customFormat="1" ht="54.75" customHeight="1">
      <c r="A1223" s="115">
        <v>18.28</v>
      </c>
      <c r="B1223" s="35" t="s">
        <v>220</v>
      </c>
      <c r="C1223" s="18" t="s">
        <v>16</v>
      </c>
      <c r="D1223" s="43">
        <v>52</v>
      </c>
      <c r="E1223" s="43"/>
      <c r="F1223" s="616">
        <f>E1223*D1223</f>
        <v>0</v>
      </c>
    </row>
    <row r="1224" spans="1:6" s="64" customFormat="1">
      <c r="A1224" s="115"/>
      <c r="B1224" s="35"/>
      <c r="C1224" s="18"/>
      <c r="D1224" s="43"/>
      <c r="E1224" s="43"/>
      <c r="F1224" s="616"/>
    </row>
    <row r="1225" spans="1:6" s="64" customFormat="1" ht="60.75" customHeight="1">
      <c r="A1225" s="115">
        <v>18.29</v>
      </c>
      <c r="B1225" s="35" t="s">
        <v>238</v>
      </c>
      <c r="C1225" s="18" t="s">
        <v>15</v>
      </c>
      <c r="D1225" s="43">
        <v>45</v>
      </c>
      <c r="E1225" s="43"/>
      <c r="F1225" s="616">
        <f>E1225*D1225</f>
        <v>0</v>
      </c>
    </row>
    <row r="1226" spans="1:6" s="64" customFormat="1" ht="17.25" customHeight="1">
      <c r="A1226" s="115"/>
      <c r="B1226" s="35"/>
      <c r="C1226" s="18"/>
      <c r="D1226" s="43"/>
      <c r="E1226" s="43"/>
      <c r="F1226" s="616"/>
    </row>
    <row r="1227" spans="1:6" s="64" customFormat="1" ht="27" customHeight="1">
      <c r="A1227" s="115">
        <v>18.3</v>
      </c>
      <c r="B1227" s="58" t="s">
        <v>310</v>
      </c>
      <c r="C1227" s="42" t="s">
        <v>15</v>
      </c>
      <c r="D1227" s="43">
        <v>870</v>
      </c>
      <c r="E1227" s="43"/>
      <c r="F1227" s="616">
        <f>E1227*D1227</f>
        <v>0</v>
      </c>
    </row>
    <row r="1228" spans="1:6" s="64" customFormat="1">
      <c r="A1228" s="115"/>
      <c r="B1228" s="58"/>
      <c r="C1228" s="42"/>
      <c r="D1228" s="43"/>
      <c r="E1228" s="43"/>
      <c r="F1228" s="616"/>
    </row>
    <row r="1229" spans="1:6" s="64" customFormat="1" ht="25.5">
      <c r="A1229" s="115">
        <v>18.309999999999999</v>
      </c>
      <c r="B1229" s="58" t="s">
        <v>1345</v>
      </c>
      <c r="C1229" s="42" t="s">
        <v>15</v>
      </c>
      <c r="D1229" s="43">
        <v>870</v>
      </c>
      <c r="E1229" s="43"/>
      <c r="F1229" s="616">
        <f>E1229*D1229</f>
        <v>0</v>
      </c>
    </row>
    <row r="1230" spans="1:6" s="64" customFormat="1" ht="15" customHeight="1">
      <c r="A1230" s="115"/>
      <c r="B1230" s="58"/>
      <c r="C1230" s="42"/>
      <c r="D1230" s="43"/>
      <c r="E1230" s="43"/>
      <c r="F1230" s="616"/>
    </row>
    <row r="1231" spans="1:6" s="64" customFormat="1" ht="89.25">
      <c r="A1231" s="115">
        <v>18.32</v>
      </c>
      <c r="B1231" s="58" t="s">
        <v>231</v>
      </c>
      <c r="C1231" s="42" t="s">
        <v>3</v>
      </c>
      <c r="D1231" s="43">
        <v>18</v>
      </c>
      <c r="E1231" s="43"/>
      <c r="F1231" s="616">
        <f>E1231*D1231</f>
        <v>0</v>
      </c>
    </row>
    <row r="1232" spans="1:6" s="64" customFormat="1">
      <c r="A1232" s="115"/>
      <c r="B1232" s="58"/>
      <c r="C1232" s="42"/>
      <c r="D1232" s="43"/>
      <c r="E1232" s="43"/>
      <c r="F1232" s="616"/>
    </row>
    <row r="1233" spans="1:6" s="64" customFormat="1" ht="66.75" customHeight="1">
      <c r="A1233" s="115">
        <v>18.329999999999998</v>
      </c>
      <c r="B1233" s="58" t="s">
        <v>232</v>
      </c>
      <c r="C1233" s="42" t="s">
        <v>3</v>
      </c>
      <c r="D1233" s="43">
        <v>5</v>
      </c>
      <c r="E1233" s="43"/>
      <c r="F1233" s="616">
        <f>E1233*D1233</f>
        <v>0</v>
      </c>
    </row>
    <row r="1234" spans="1:6" s="64" customFormat="1" ht="14.25" customHeight="1">
      <c r="A1234" s="115"/>
      <c r="B1234" s="58"/>
      <c r="C1234" s="42"/>
      <c r="D1234" s="43"/>
      <c r="E1234" s="43"/>
      <c r="F1234" s="616"/>
    </row>
    <row r="1235" spans="1:6" s="64" customFormat="1" ht="44.25" customHeight="1">
      <c r="A1235" s="115">
        <v>18.34</v>
      </c>
      <c r="B1235" s="58" t="s">
        <v>1376</v>
      </c>
      <c r="C1235" s="42" t="s">
        <v>16</v>
      </c>
      <c r="D1235" s="43">
        <v>195</v>
      </c>
      <c r="E1235" s="43"/>
      <c r="F1235" s="616">
        <f>E1235*D1235</f>
        <v>0</v>
      </c>
    </row>
    <row r="1236" spans="1:6" s="64" customFormat="1" ht="18" customHeight="1">
      <c r="A1236" s="115"/>
      <c r="B1236" s="58"/>
      <c r="C1236" s="42"/>
      <c r="D1236" s="43"/>
      <c r="E1236" s="43"/>
      <c r="F1236" s="616"/>
    </row>
    <row r="1237" spans="1:6" s="64" customFormat="1" ht="66.75" customHeight="1">
      <c r="A1237" s="115">
        <v>18.350000000000001</v>
      </c>
      <c r="B1237" s="58" t="s">
        <v>1375</v>
      </c>
      <c r="C1237" s="42" t="s">
        <v>66</v>
      </c>
      <c r="D1237" s="43">
        <v>1</v>
      </c>
      <c r="E1237" s="43"/>
      <c r="F1237" s="616">
        <f>E1237*D1237</f>
        <v>0</v>
      </c>
    </row>
    <row r="1238" spans="1:6" s="64" customFormat="1" ht="16.5" customHeight="1">
      <c r="A1238" s="115"/>
      <c r="B1238" s="58"/>
      <c r="C1238" s="42"/>
      <c r="D1238" s="43"/>
      <c r="E1238" s="43"/>
      <c r="F1238" s="616"/>
    </row>
    <row r="1239" spans="1:6" s="64" customFormat="1" ht="153">
      <c r="A1239" s="115">
        <v>18.36</v>
      </c>
      <c r="B1239" s="58" t="s">
        <v>280</v>
      </c>
      <c r="C1239" s="42" t="s">
        <v>16</v>
      </c>
      <c r="D1239" s="43">
        <v>85</v>
      </c>
      <c r="E1239" s="43"/>
      <c r="F1239" s="616">
        <f>E1239*D1239</f>
        <v>0</v>
      </c>
    </row>
    <row r="1240" spans="1:6" s="64" customFormat="1">
      <c r="A1240" s="115"/>
      <c r="B1240" s="58"/>
      <c r="C1240" s="42"/>
      <c r="D1240" s="43"/>
      <c r="E1240" s="43"/>
      <c r="F1240" s="616"/>
    </row>
    <row r="1241" spans="1:6" s="64" customFormat="1" ht="165.75">
      <c r="A1241" s="115">
        <v>18.37</v>
      </c>
      <c r="B1241" s="58" t="s">
        <v>478</v>
      </c>
      <c r="C1241" s="42" t="s">
        <v>3</v>
      </c>
      <c r="D1241" s="43">
        <v>1</v>
      </c>
      <c r="E1241" s="43"/>
      <c r="F1241" s="616">
        <f>E1241*D1241</f>
        <v>0</v>
      </c>
    </row>
    <row r="1242" spans="1:6" s="64" customFormat="1">
      <c r="A1242" s="115"/>
      <c r="B1242" s="58"/>
      <c r="C1242" s="42"/>
      <c r="D1242" s="43"/>
      <c r="E1242" s="43"/>
      <c r="F1242" s="616"/>
    </row>
    <row r="1243" spans="1:6" s="64" customFormat="1" ht="165.75">
      <c r="A1243" s="115">
        <v>18.38</v>
      </c>
      <c r="B1243" s="58" t="s">
        <v>477</v>
      </c>
      <c r="C1243" s="42" t="s">
        <v>3</v>
      </c>
      <c r="D1243" s="43">
        <v>1</v>
      </c>
      <c r="E1243" s="43"/>
      <c r="F1243" s="616">
        <f>E1243*D1243</f>
        <v>0</v>
      </c>
    </row>
    <row r="1244" spans="1:6" s="64" customFormat="1">
      <c r="A1244" s="115"/>
      <c r="B1244" s="58"/>
      <c r="C1244" s="42"/>
      <c r="D1244" s="43"/>
      <c r="E1244" s="43"/>
      <c r="F1244" s="616"/>
    </row>
    <row r="1245" spans="1:6" s="64" customFormat="1" ht="127.5">
      <c r="A1245" s="115">
        <v>18.39</v>
      </c>
      <c r="B1245" s="58" t="s">
        <v>219</v>
      </c>
      <c r="C1245" s="42" t="s">
        <v>16</v>
      </c>
      <c r="D1245" s="43">
        <v>5</v>
      </c>
      <c r="E1245" s="43"/>
      <c r="F1245" s="616">
        <f>E1245*D1245</f>
        <v>0</v>
      </c>
    </row>
    <row r="1246" spans="1:6" s="64" customFormat="1">
      <c r="A1246" s="115"/>
      <c r="B1246" s="58"/>
      <c r="C1246" s="42"/>
      <c r="D1246" s="43"/>
      <c r="E1246" s="43"/>
      <c r="F1246" s="616"/>
    </row>
    <row r="1247" spans="1:6" s="64" customFormat="1" ht="106.5" customHeight="1">
      <c r="A1247" s="115">
        <v>18.399999999999999</v>
      </c>
      <c r="B1247" s="58" t="s">
        <v>221</v>
      </c>
      <c r="C1247" s="42" t="s">
        <v>3</v>
      </c>
      <c r="D1247" s="43">
        <v>4</v>
      </c>
      <c r="E1247" s="43"/>
      <c r="F1247" s="616">
        <f>E1247*D1247</f>
        <v>0</v>
      </c>
    </row>
    <row r="1248" spans="1:6" s="64" customFormat="1" ht="14.25" customHeight="1">
      <c r="A1248" s="115"/>
      <c r="B1248" s="58"/>
      <c r="C1248" s="42"/>
      <c r="D1248" s="43"/>
      <c r="E1248" s="43"/>
      <c r="F1248" s="616"/>
    </row>
    <row r="1249" spans="1:6" s="64" customFormat="1" ht="63.75" customHeight="1">
      <c r="A1249" s="115">
        <v>18.41</v>
      </c>
      <c r="B1249" s="58" t="s">
        <v>222</v>
      </c>
      <c r="C1249" s="42" t="s">
        <v>3</v>
      </c>
      <c r="D1249" s="43">
        <v>4</v>
      </c>
      <c r="E1249" s="43"/>
      <c r="F1249" s="616">
        <f>E1249*D1249</f>
        <v>0</v>
      </c>
    </row>
    <row r="1250" spans="1:6" s="64" customFormat="1" ht="20.25" customHeight="1">
      <c r="A1250" s="115"/>
      <c r="B1250" s="58"/>
      <c r="C1250" s="42"/>
      <c r="D1250" s="43"/>
      <c r="E1250" s="43"/>
      <c r="F1250" s="616"/>
    </row>
    <row r="1251" spans="1:6" s="64" customFormat="1" ht="25.5">
      <c r="A1251" s="115">
        <v>18.420000000000002</v>
      </c>
      <c r="B1251" s="17" t="s">
        <v>224</v>
      </c>
      <c r="C1251" s="18" t="s">
        <v>98</v>
      </c>
      <c r="D1251" s="43">
        <v>45</v>
      </c>
      <c r="E1251" s="43"/>
      <c r="F1251" s="616">
        <f>E1251*D1251</f>
        <v>0</v>
      </c>
    </row>
    <row r="1252" spans="1:6" s="64" customFormat="1" ht="9" customHeight="1">
      <c r="A1252" s="115"/>
      <c r="B1252" s="17"/>
      <c r="C1252" s="18"/>
      <c r="D1252" s="43"/>
      <c r="E1252" s="43"/>
      <c r="F1252" s="616"/>
    </row>
    <row r="1253" spans="1:6" s="64" customFormat="1" ht="32.25" customHeight="1">
      <c r="A1253" s="115">
        <v>18.43</v>
      </c>
      <c r="B1253" s="17" t="s">
        <v>225</v>
      </c>
      <c r="C1253" s="18" t="s">
        <v>98</v>
      </c>
      <c r="D1253" s="43">
        <v>45</v>
      </c>
      <c r="E1253" s="43"/>
      <c r="F1253" s="616">
        <f>E1253*D1253</f>
        <v>0</v>
      </c>
    </row>
    <row r="1254" spans="1:6" s="64" customFormat="1">
      <c r="A1254" s="115"/>
      <c r="B1254" s="17"/>
      <c r="C1254" s="18"/>
      <c r="D1254" s="43"/>
      <c r="E1254" s="43"/>
      <c r="F1254" s="616"/>
    </row>
    <row r="1255" spans="1:6" s="64" customFormat="1" ht="140.25">
      <c r="A1255" s="115">
        <v>18.440000000000001</v>
      </c>
      <c r="B1255" s="6" t="s">
        <v>270</v>
      </c>
      <c r="C1255" s="18" t="s">
        <v>15</v>
      </c>
      <c r="D1255" s="43">
        <v>50</v>
      </c>
      <c r="E1255" s="43"/>
      <c r="F1255" s="616">
        <f>E1255*D1255</f>
        <v>0</v>
      </c>
    </row>
    <row r="1256" spans="1:6" s="64" customFormat="1">
      <c r="A1256" s="115"/>
      <c r="B1256" s="6"/>
      <c r="C1256" s="18"/>
      <c r="D1256" s="43"/>
      <c r="E1256" s="43"/>
      <c r="F1256" s="616"/>
    </row>
    <row r="1257" spans="1:6" s="64" customFormat="1" ht="127.5">
      <c r="A1257" s="115">
        <v>18.45</v>
      </c>
      <c r="B1257" s="58" t="s">
        <v>233</v>
      </c>
      <c r="C1257" s="42" t="s">
        <v>66</v>
      </c>
      <c r="D1257" s="43">
        <v>2</v>
      </c>
      <c r="E1257" s="43"/>
      <c r="F1257" s="616">
        <f>E1257*D1257</f>
        <v>0</v>
      </c>
    </row>
    <row r="1258" spans="1:6" s="64" customFormat="1">
      <c r="A1258" s="115"/>
      <c r="B1258" s="58"/>
      <c r="C1258" s="42"/>
      <c r="D1258" s="43"/>
      <c r="E1258" s="43"/>
      <c r="F1258" s="616"/>
    </row>
    <row r="1259" spans="1:6" s="64" customFormat="1" ht="52.5" customHeight="1">
      <c r="A1259" s="115">
        <v>18.46</v>
      </c>
      <c r="B1259" s="58" t="s">
        <v>234</v>
      </c>
      <c r="C1259" s="42" t="s">
        <v>3</v>
      </c>
      <c r="D1259" s="43">
        <v>2</v>
      </c>
      <c r="E1259" s="43"/>
      <c r="F1259" s="616">
        <f>E1259*D1259</f>
        <v>0</v>
      </c>
    </row>
    <row r="1260" spans="1:6" s="64" customFormat="1">
      <c r="A1260" s="115"/>
      <c r="B1260" s="58"/>
      <c r="C1260" s="42"/>
      <c r="D1260" s="43"/>
      <c r="E1260" s="43"/>
      <c r="F1260" s="616"/>
    </row>
    <row r="1261" spans="1:6" s="64" customFormat="1" ht="85.5" customHeight="1">
      <c r="A1261" s="115">
        <v>18.47</v>
      </c>
      <c r="B1261" s="58" t="s">
        <v>1344</v>
      </c>
      <c r="C1261" s="42" t="s">
        <v>3</v>
      </c>
      <c r="D1261" s="43">
        <v>2</v>
      </c>
      <c r="E1261" s="43"/>
      <c r="F1261" s="616">
        <f>E1261*D1261</f>
        <v>0</v>
      </c>
    </row>
    <row r="1262" spans="1:6" s="64" customFormat="1">
      <c r="A1262" s="115"/>
      <c r="B1262" s="58"/>
      <c r="C1262" s="42"/>
      <c r="D1262" s="43"/>
      <c r="E1262" s="43"/>
      <c r="F1262" s="616"/>
    </row>
    <row r="1263" spans="1:6" s="64" customFormat="1" ht="105" customHeight="1">
      <c r="A1263" s="115">
        <v>18.48</v>
      </c>
      <c r="B1263" s="65" t="s">
        <v>476</v>
      </c>
      <c r="C1263" s="42" t="s">
        <v>14</v>
      </c>
      <c r="D1263" s="43">
        <v>5</v>
      </c>
      <c r="E1263" s="43"/>
      <c r="F1263" s="616">
        <f>E1263*D1263</f>
        <v>0</v>
      </c>
    </row>
    <row r="1264" spans="1:6" s="64" customFormat="1" ht="19.5" customHeight="1">
      <c r="A1264" s="115"/>
      <c r="B1264" s="65"/>
      <c r="C1264" s="42"/>
      <c r="D1264" s="43"/>
      <c r="E1264" s="43"/>
      <c r="F1264" s="616"/>
    </row>
    <row r="1265" spans="1:6" s="64" customFormat="1" ht="80.25" customHeight="1">
      <c r="A1265" s="115">
        <v>18.489999999999998</v>
      </c>
      <c r="B1265" s="58" t="s">
        <v>239</v>
      </c>
      <c r="C1265" s="42" t="s">
        <v>3</v>
      </c>
      <c r="D1265" s="43">
        <v>1</v>
      </c>
      <c r="E1265" s="43"/>
      <c r="F1265" s="616">
        <f>E1265*D1265</f>
        <v>0</v>
      </c>
    </row>
    <row r="1266" spans="1:6" s="64" customFormat="1" ht="15.75" customHeight="1">
      <c r="A1266" s="115"/>
      <c r="B1266" s="58"/>
      <c r="C1266" s="42"/>
      <c r="D1266" s="43"/>
      <c r="E1266" s="43"/>
      <c r="F1266" s="616"/>
    </row>
    <row r="1267" spans="1:6" s="64" customFormat="1" ht="93.75" customHeight="1">
      <c r="A1267" s="115">
        <v>18.5</v>
      </c>
      <c r="B1267" s="58" t="s">
        <v>240</v>
      </c>
      <c r="C1267" s="42" t="s">
        <v>3</v>
      </c>
      <c r="D1267" s="43">
        <v>2</v>
      </c>
      <c r="E1267" s="43"/>
      <c r="F1267" s="616">
        <f>E1267*D1267</f>
        <v>0</v>
      </c>
    </row>
    <row r="1268" spans="1:6" s="64" customFormat="1">
      <c r="A1268" s="115"/>
      <c r="B1268" s="58"/>
      <c r="C1268" s="42"/>
      <c r="D1268" s="43"/>
      <c r="E1268" s="43"/>
      <c r="F1268" s="616"/>
    </row>
    <row r="1269" spans="1:6" s="64" customFormat="1" ht="52.5" customHeight="1">
      <c r="A1269" s="115">
        <v>18.510000000000002</v>
      </c>
      <c r="B1269" s="58" t="s">
        <v>1343</v>
      </c>
      <c r="C1269" s="42" t="s">
        <v>3</v>
      </c>
      <c r="D1269" s="43">
        <v>12</v>
      </c>
      <c r="E1269" s="43"/>
      <c r="F1269" s="616">
        <f>E1269*D1269</f>
        <v>0</v>
      </c>
    </row>
    <row r="1270" spans="1:6" s="64" customFormat="1">
      <c r="A1270" s="115"/>
      <c r="B1270" s="58"/>
      <c r="C1270" s="42"/>
      <c r="D1270" s="43"/>
      <c r="E1270" s="43"/>
      <c r="F1270" s="616"/>
    </row>
    <row r="1271" spans="1:6" s="64" customFormat="1" ht="105.75" customHeight="1">
      <c r="A1271" s="115">
        <v>18.52</v>
      </c>
      <c r="B1271" s="58" t="s">
        <v>261</v>
      </c>
      <c r="C1271" s="42" t="s">
        <v>3</v>
      </c>
      <c r="D1271" s="43">
        <v>1</v>
      </c>
      <c r="E1271" s="43"/>
      <c r="F1271" s="616">
        <f>E1271*D1271</f>
        <v>0</v>
      </c>
    </row>
    <row r="1272" spans="1:6" s="64" customFormat="1">
      <c r="A1272" s="115"/>
      <c r="B1272" s="58"/>
      <c r="C1272" s="42"/>
      <c r="D1272" s="43"/>
      <c r="E1272" s="43"/>
      <c r="F1272" s="616"/>
    </row>
    <row r="1273" spans="1:6" s="64" customFormat="1" ht="94.5" customHeight="1">
      <c r="A1273" s="115">
        <v>18.53</v>
      </c>
      <c r="B1273" s="58" t="s">
        <v>260</v>
      </c>
      <c r="C1273" s="42" t="s">
        <v>3</v>
      </c>
      <c r="D1273" s="43">
        <v>1</v>
      </c>
      <c r="E1273" s="43"/>
      <c r="F1273" s="616">
        <f>E1273*D1273</f>
        <v>0</v>
      </c>
    </row>
    <row r="1274" spans="1:6" s="64" customFormat="1" ht="15" customHeight="1">
      <c r="A1274" s="115"/>
      <c r="B1274" s="58"/>
      <c r="C1274" s="42"/>
      <c r="D1274" s="43"/>
      <c r="E1274" s="43"/>
      <c r="F1274" s="616"/>
    </row>
    <row r="1275" spans="1:6" s="64" customFormat="1" ht="127.5" customHeight="1">
      <c r="A1275" s="115">
        <v>18.54</v>
      </c>
      <c r="B1275" s="58" t="s">
        <v>242</v>
      </c>
      <c r="C1275" s="42" t="s">
        <v>3</v>
      </c>
      <c r="D1275" s="43">
        <v>1</v>
      </c>
      <c r="E1275" s="43"/>
      <c r="F1275" s="616">
        <f>E1275*D1275</f>
        <v>0</v>
      </c>
    </row>
    <row r="1276" spans="1:6" s="64" customFormat="1">
      <c r="A1276" s="115"/>
      <c r="B1276" s="58"/>
      <c r="C1276" s="42"/>
      <c r="D1276" s="43"/>
      <c r="E1276" s="43"/>
      <c r="F1276" s="616"/>
    </row>
    <row r="1277" spans="1:6" s="64" customFormat="1" ht="105" customHeight="1">
      <c r="A1277" s="115">
        <v>18.55</v>
      </c>
      <c r="B1277" s="58" t="s">
        <v>241</v>
      </c>
      <c r="C1277" s="42" t="s">
        <v>3</v>
      </c>
      <c r="D1277" s="43">
        <v>1</v>
      </c>
      <c r="E1277" s="43"/>
      <c r="F1277" s="616">
        <f>E1277*D1277</f>
        <v>0</v>
      </c>
    </row>
    <row r="1278" spans="1:6" s="64" customFormat="1">
      <c r="A1278" s="115"/>
      <c r="B1278" s="58"/>
      <c r="C1278" s="42"/>
      <c r="D1278" s="43"/>
      <c r="E1278" s="43"/>
      <c r="F1278" s="616"/>
    </row>
    <row r="1279" spans="1:6" s="64" customFormat="1" ht="102">
      <c r="A1279" s="115">
        <v>18.559999999999999</v>
      </c>
      <c r="B1279" s="58" t="s">
        <v>243</v>
      </c>
      <c r="C1279" s="42" t="s">
        <v>3</v>
      </c>
      <c r="D1279" s="43">
        <v>5</v>
      </c>
      <c r="E1279" s="43"/>
      <c r="F1279" s="616">
        <f>E1279*D1279</f>
        <v>0</v>
      </c>
    </row>
    <row r="1280" spans="1:6" s="64" customFormat="1">
      <c r="A1280" s="115"/>
      <c r="B1280" s="58"/>
      <c r="C1280" s="42"/>
      <c r="D1280" s="43"/>
      <c r="E1280" s="43"/>
      <c r="F1280" s="616"/>
    </row>
    <row r="1281" spans="1:6" s="64" customFormat="1" ht="89.25">
      <c r="A1281" s="109">
        <v>18.57</v>
      </c>
      <c r="B1281" s="31" t="s">
        <v>601</v>
      </c>
      <c r="C1281" s="199" t="s">
        <v>582</v>
      </c>
      <c r="D1281" s="162">
        <v>0.05</v>
      </c>
      <c r="E1281" s="63">
        <f>+SUM(F1168:F1279)</f>
        <v>0</v>
      </c>
      <c r="F1281" s="624">
        <f>+E1281*D1281</f>
        <v>0</v>
      </c>
    </row>
    <row r="1282" spans="1:6" s="64" customFormat="1">
      <c r="A1282" s="115"/>
      <c r="B1282" s="58"/>
      <c r="C1282" s="42"/>
      <c r="D1282" s="43"/>
      <c r="E1282" s="43"/>
      <c r="F1282" s="616"/>
    </row>
    <row r="1283" spans="1:6" s="64" customFormat="1">
      <c r="A1283" s="122"/>
      <c r="B1283" s="70" t="s">
        <v>247</v>
      </c>
      <c r="C1283" s="70"/>
      <c r="D1283" s="128"/>
      <c r="E1283" s="128"/>
      <c r="F1283" s="633">
        <f>SUM(F1168:F1281)</f>
        <v>0</v>
      </c>
    </row>
    <row r="1284" spans="1:6" s="64" customFormat="1">
      <c r="A1284" s="118"/>
      <c r="B1284" s="72"/>
      <c r="C1284" s="73"/>
      <c r="D1284" s="26"/>
      <c r="E1284" s="74"/>
      <c r="F1284" s="629"/>
    </row>
    <row r="1285" spans="1:6" s="64" customFormat="1" ht="18.75" customHeight="1">
      <c r="A1285" s="109"/>
      <c r="B1285" s="58"/>
      <c r="C1285" s="42"/>
      <c r="D1285" s="43"/>
      <c r="E1285" s="43"/>
      <c r="F1285" s="616"/>
    </row>
    <row r="1286" spans="1:6" s="64" customFormat="1" ht="18.75" customHeight="1">
      <c r="A1286" s="109"/>
      <c r="B1286" s="58"/>
      <c r="C1286" s="42"/>
      <c r="D1286" s="43"/>
      <c r="E1286" s="43"/>
      <c r="F1286" s="616"/>
    </row>
    <row r="1287" spans="1:6" s="64" customFormat="1">
      <c r="A1287" s="109"/>
      <c r="B1287" s="58"/>
      <c r="C1287" s="42"/>
      <c r="D1287" s="43"/>
      <c r="E1287" s="43"/>
      <c r="F1287" s="616"/>
    </row>
    <row r="1288" spans="1:6" s="64" customFormat="1">
      <c r="A1288" s="109"/>
      <c r="B1288" s="58"/>
      <c r="C1288" s="42"/>
      <c r="D1288" s="43"/>
      <c r="E1288" s="43"/>
      <c r="F1288" s="616"/>
    </row>
    <row r="1289" spans="1:6" s="64" customFormat="1" ht="21" customHeight="1">
      <c r="A1289" s="109"/>
      <c r="B1289" s="58"/>
      <c r="C1289" s="42"/>
      <c r="D1289" s="43"/>
      <c r="E1289" s="43"/>
      <c r="F1289" s="616"/>
    </row>
    <row r="1290" spans="1:6" s="64" customFormat="1" ht="93" customHeight="1">
      <c r="A1290" s="109"/>
      <c r="B1290" s="58"/>
      <c r="C1290" s="42"/>
      <c r="D1290" s="43"/>
      <c r="E1290" s="43"/>
      <c r="F1290" s="616"/>
    </row>
    <row r="1291" spans="1:6" s="64" customFormat="1">
      <c r="A1291" s="109"/>
      <c r="B1291" s="58"/>
      <c r="C1291" s="42"/>
      <c r="D1291" s="43"/>
      <c r="E1291" s="43"/>
      <c r="F1291" s="616"/>
    </row>
    <row r="1292" spans="1:6" s="64" customFormat="1" ht="7.5" customHeight="1">
      <c r="A1292" s="109"/>
      <c r="B1292" s="58"/>
      <c r="C1292" s="42"/>
      <c r="D1292" s="43"/>
      <c r="E1292" s="43"/>
      <c r="F1292" s="616"/>
    </row>
    <row r="1293" spans="1:6" s="64" customFormat="1">
      <c r="A1293" s="109"/>
      <c r="B1293" s="58"/>
      <c r="C1293" s="42"/>
      <c r="D1293" s="43"/>
      <c r="E1293" s="43"/>
      <c r="F1293" s="616"/>
    </row>
    <row r="1294" spans="1:6" s="64" customFormat="1">
      <c r="A1294" s="109"/>
      <c r="B1294" s="58"/>
      <c r="C1294" s="42"/>
      <c r="D1294" s="43"/>
      <c r="E1294" s="43"/>
      <c r="F1294" s="616"/>
    </row>
    <row r="1295" spans="1:6" s="64" customFormat="1">
      <c r="A1295" s="109"/>
      <c r="B1295" s="58"/>
      <c r="C1295" s="42"/>
      <c r="D1295" s="43"/>
      <c r="E1295" s="43"/>
      <c r="F1295" s="616"/>
    </row>
  </sheetData>
  <phoneticPr fontId="0" type="noConversion"/>
  <pageMargins left="0.98425196850393704" right="0.78740157480314965" top="0.59055118110236227" bottom="0.59055118110236227" header="0" footer="0"/>
  <pageSetup paperSize="9" scale="90" fitToHeight="0" orientation="portrait" r:id="rId1"/>
  <headerFooter alignWithMargins="0">
    <oddFooter>Stran &amp;P</oddFooter>
  </headerFooter>
  <rowBreaks count="26" manualBreakCount="26">
    <brk id="47" max="16383" man="1"/>
    <brk id="63" max="5" man="1"/>
    <brk id="161" max="16383" man="1"/>
    <brk id="187" max="16383" man="1"/>
    <brk id="203" max="16383" man="1"/>
    <brk id="209" max="5" man="1"/>
    <brk id="253" max="16383" man="1"/>
    <brk id="294" max="16383" man="1"/>
    <brk id="324" max="16383" man="1"/>
    <brk id="380" max="5" man="1"/>
    <brk id="447" max="16383" man="1"/>
    <brk id="542" max="16383" man="1"/>
    <brk id="591" max="16383" man="1"/>
    <brk id="690" max="16383" man="1"/>
    <brk id="737" max="5" man="1"/>
    <brk id="780" max="16383" man="1"/>
    <brk id="820" max="16383" man="1"/>
    <brk id="886" max="16383" man="1"/>
    <brk id="942" max="16383" man="1"/>
    <brk id="964" max="16383" man="1"/>
    <brk id="983" max="16383" man="1"/>
    <brk id="1009" max="16383" man="1"/>
    <brk id="1028" max="16383" man="1"/>
    <brk id="1041" max="16383" man="1"/>
    <brk id="1122" max="16383" man="1"/>
    <brk id="1164" max="16383" man="1"/>
  </rowBreaks>
  <ignoredErrors>
    <ignoredError sqref="A5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0"/>
  <sheetViews>
    <sheetView view="pageBreakPreview" zoomScale="120" zoomScaleNormal="100" zoomScaleSheetLayoutView="120" workbookViewId="0">
      <selection activeCell="A2" sqref="A2"/>
    </sheetView>
  </sheetViews>
  <sheetFormatPr defaultRowHeight="14.25"/>
  <cols>
    <col min="1" max="1" width="6.25" style="704" customWidth="1"/>
    <col min="2" max="2" width="0.75" customWidth="1"/>
    <col min="3" max="3" width="40" customWidth="1"/>
    <col min="4" max="5" width="0" hidden="1" customWidth="1"/>
    <col min="6" max="6" width="4.125" customWidth="1"/>
    <col min="7" max="7" width="7.625" customWidth="1"/>
    <col min="8" max="8" width="9.375" customWidth="1"/>
    <col min="9" max="9" width="10.25" style="822" customWidth="1"/>
  </cols>
  <sheetData>
    <row r="1" spans="1:9" ht="16.5">
      <c r="A1" s="653"/>
      <c r="B1" s="637"/>
      <c r="C1" s="643"/>
      <c r="D1" s="643"/>
      <c r="E1" s="644"/>
      <c r="F1" s="652"/>
      <c r="G1" s="654"/>
      <c r="H1" s="654"/>
      <c r="I1" s="654"/>
    </row>
    <row r="2" spans="1:9" ht="16.5">
      <c r="A2" s="653"/>
      <c r="B2" s="637"/>
      <c r="C2" s="643"/>
      <c r="D2" s="643"/>
      <c r="E2" s="644"/>
      <c r="F2" s="652"/>
      <c r="G2" s="654"/>
      <c r="H2" s="654"/>
      <c r="I2" s="654"/>
    </row>
    <row r="3" spans="1:9" ht="46.5" customHeight="1">
      <c r="A3" s="636"/>
      <c r="B3" s="637"/>
      <c r="C3" s="638" t="s">
        <v>1377</v>
      </c>
      <c r="D3" s="1273" t="s">
        <v>1378</v>
      </c>
      <c r="E3" s="1273"/>
      <c r="F3" s="1273"/>
      <c r="G3" s="1273"/>
      <c r="H3" s="1273"/>
      <c r="I3" s="1273"/>
    </row>
    <row r="4" spans="1:9" ht="31.5" customHeight="1">
      <c r="A4" s="636"/>
      <c r="B4" s="637"/>
      <c r="C4" s="638" t="s">
        <v>1379</v>
      </c>
      <c r="D4" s="1274" t="s">
        <v>1380</v>
      </c>
      <c r="E4" s="1274"/>
      <c r="F4" s="1274"/>
      <c r="G4" s="1274"/>
      <c r="H4" s="1274"/>
      <c r="I4" s="1274"/>
    </row>
    <row r="5" spans="1:9" ht="24.95" customHeight="1">
      <c r="A5" s="636"/>
      <c r="B5" s="637"/>
      <c r="C5" s="639" t="s">
        <v>1381</v>
      </c>
      <c r="D5" s="1275" t="s">
        <v>1382</v>
      </c>
      <c r="E5" s="1275"/>
      <c r="F5" s="1275"/>
      <c r="G5" s="1275"/>
      <c r="H5" s="1275"/>
      <c r="I5" s="1275"/>
    </row>
    <row r="6" spans="1:9" ht="24.95" customHeight="1">
      <c r="A6" s="636"/>
      <c r="B6" s="637"/>
      <c r="C6" s="640" t="s">
        <v>1383</v>
      </c>
      <c r="D6" s="1276" t="s">
        <v>1384</v>
      </c>
      <c r="E6" s="1277"/>
      <c r="F6" s="1277"/>
      <c r="G6" s="1277"/>
      <c r="H6" s="1277"/>
      <c r="I6" s="1277"/>
    </row>
    <row r="7" spans="1:9" ht="16.5">
      <c r="A7" s="636"/>
      <c r="B7" s="637"/>
      <c r="C7" s="641"/>
      <c r="D7" s="642"/>
      <c r="E7" s="642"/>
      <c r="F7" s="642"/>
      <c r="G7" s="642"/>
      <c r="H7" s="642"/>
      <c r="I7" s="642"/>
    </row>
    <row r="8" spans="1:9" ht="16.5">
      <c r="A8" s="636"/>
      <c r="B8" s="637"/>
      <c r="C8" s="641"/>
      <c r="D8" s="642"/>
      <c r="E8" s="642"/>
      <c r="F8" s="642"/>
      <c r="G8" s="642"/>
      <c r="H8" s="642"/>
      <c r="I8" s="642"/>
    </row>
    <row r="9" spans="1:9" ht="16.5">
      <c r="A9" s="636"/>
      <c r="B9" s="637"/>
      <c r="C9" s="641"/>
      <c r="D9" s="642"/>
      <c r="E9" s="642"/>
      <c r="F9" s="642"/>
      <c r="G9" s="642"/>
      <c r="H9" s="642"/>
      <c r="I9" s="642"/>
    </row>
    <row r="10" spans="1:9" ht="16.5">
      <c r="A10" s="636"/>
      <c r="B10" s="637"/>
      <c r="C10" s="641"/>
      <c r="D10" s="642"/>
      <c r="E10" s="642"/>
      <c r="F10" s="642"/>
      <c r="G10" s="642"/>
      <c r="H10" s="642"/>
      <c r="I10" s="642"/>
    </row>
    <row r="11" spans="1:9" ht="18.75" customHeight="1">
      <c r="A11" s="733" t="s">
        <v>1248</v>
      </c>
      <c r="B11" s="734"/>
      <c r="C11" s="735" t="s">
        <v>1790</v>
      </c>
      <c r="D11" s="735"/>
      <c r="E11" s="735"/>
      <c r="F11" s="705"/>
      <c r="G11" s="706"/>
      <c r="H11" s="706"/>
      <c r="I11" s="707"/>
    </row>
    <row r="12" spans="1:9" ht="16.5">
      <c r="A12" s="636"/>
      <c r="B12" s="655"/>
      <c r="C12" s="708"/>
      <c r="D12" s="708"/>
      <c r="E12" s="709"/>
      <c r="F12" s="705"/>
      <c r="G12" s="706"/>
      <c r="H12" s="706"/>
      <c r="I12" s="707"/>
    </row>
    <row r="13" spans="1:9" ht="16.5">
      <c r="A13" s="636"/>
      <c r="B13" s="655"/>
      <c r="C13" s="710" t="s">
        <v>3013</v>
      </c>
      <c r="D13" s="708"/>
      <c r="E13" s="709"/>
      <c r="F13" s="705"/>
      <c r="G13" s="706"/>
      <c r="H13" s="706"/>
      <c r="I13" s="707"/>
    </row>
    <row r="14" spans="1:9" ht="18.75" customHeight="1">
      <c r="A14" s="636"/>
      <c r="B14" s="655"/>
      <c r="C14" s="708" t="s">
        <v>1385</v>
      </c>
      <c r="D14" s="710"/>
      <c r="E14" s="711"/>
      <c r="F14" s="712" t="s">
        <v>520</v>
      </c>
      <c r="G14" s="706"/>
      <c r="H14" s="706"/>
      <c r="I14" s="707">
        <f>I540</f>
        <v>0</v>
      </c>
    </row>
    <row r="15" spans="1:9" ht="16.5">
      <c r="A15" s="636"/>
      <c r="B15" s="659"/>
      <c r="C15" s="713" t="s">
        <v>1386</v>
      </c>
      <c r="D15" s="713"/>
      <c r="E15" s="714"/>
      <c r="F15" s="715" t="s">
        <v>520</v>
      </c>
      <c r="G15" s="716"/>
      <c r="H15" s="716"/>
      <c r="I15" s="717">
        <f>SUM(I14:I14)</f>
        <v>0</v>
      </c>
    </row>
    <row r="16" spans="1:9" ht="16.5">
      <c r="A16" s="636"/>
      <c r="B16" s="659"/>
      <c r="C16" s="718" t="s">
        <v>1387</v>
      </c>
      <c r="D16" s="718"/>
      <c r="E16" s="719"/>
      <c r="F16" s="720" t="s">
        <v>520</v>
      </c>
      <c r="G16" s="721"/>
      <c r="H16" s="721"/>
      <c r="I16" s="722">
        <f>I15*0.22</f>
        <v>0</v>
      </c>
    </row>
    <row r="17" spans="1:9" ht="16.5">
      <c r="A17" s="636"/>
      <c r="B17" s="659"/>
      <c r="C17" s="723" t="s">
        <v>1388</v>
      </c>
      <c r="D17" s="723"/>
      <c r="E17" s="724"/>
      <c r="F17" s="725" t="s">
        <v>520</v>
      </c>
      <c r="G17" s="726"/>
      <c r="H17" s="726"/>
      <c r="I17" s="727">
        <f>I15+I16</f>
        <v>0</v>
      </c>
    </row>
    <row r="18" spans="1:9" ht="16.5">
      <c r="A18" s="636"/>
      <c r="B18" s="659"/>
      <c r="C18" s="728"/>
      <c r="D18" s="728"/>
      <c r="E18" s="729"/>
      <c r="F18" s="712"/>
      <c r="G18" s="730"/>
      <c r="H18" s="730"/>
      <c r="I18" s="731"/>
    </row>
    <row r="19" spans="1:9" ht="16.5">
      <c r="A19" s="636"/>
      <c r="B19" s="659"/>
      <c r="C19" s="646"/>
      <c r="D19" s="646"/>
      <c r="E19" s="647"/>
      <c r="F19" s="658"/>
      <c r="G19" s="660"/>
      <c r="H19" s="660"/>
      <c r="I19" s="661"/>
    </row>
    <row r="20" spans="1:9" ht="16.5">
      <c r="A20" s="636"/>
      <c r="B20" s="659"/>
      <c r="C20" s="646"/>
      <c r="D20" s="646"/>
      <c r="E20" s="647"/>
      <c r="F20" s="658"/>
      <c r="G20" s="660"/>
      <c r="H20" s="660"/>
      <c r="I20" s="661"/>
    </row>
    <row r="21" spans="1:9" ht="16.5">
      <c r="A21" s="636"/>
      <c r="B21" s="659"/>
      <c r="C21" s="646"/>
      <c r="D21" s="646"/>
      <c r="E21" s="647"/>
      <c r="F21" s="658"/>
      <c r="G21" s="660"/>
      <c r="H21" s="660"/>
      <c r="I21" s="661"/>
    </row>
    <row r="22" spans="1:9" ht="16.5">
      <c r="A22" s="636"/>
      <c r="B22" s="659"/>
      <c r="C22" s="646"/>
      <c r="D22" s="646"/>
      <c r="E22" s="647"/>
      <c r="F22" s="658"/>
      <c r="G22" s="660"/>
      <c r="H22" s="660"/>
      <c r="I22" s="661"/>
    </row>
    <row r="23" spans="1:9" ht="16.5">
      <c r="A23" s="636"/>
      <c r="B23" s="659"/>
      <c r="C23" s="646"/>
      <c r="D23" s="646"/>
      <c r="E23" s="647"/>
      <c r="F23" s="658"/>
      <c r="G23" s="660"/>
      <c r="H23" s="660"/>
      <c r="I23" s="661"/>
    </row>
    <row r="24" spans="1:9" ht="16.5">
      <c r="A24" s="636"/>
      <c r="B24" s="659"/>
      <c r="C24" s="646"/>
      <c r="D24" s="646"/>
      <c r="E24" s="647"/>
      <c r="F24" s="658"/>
      <c r="G24" s="660"/>
      <c r="H24" s="660"/>
      <c r="I24" s="661"/>
    </row>
    <row r="25" spans="1:9" ht="16.5">
      <c r="A25" s="636"/>
      <c r="B25" s="659"/>
      <c r="C25" s="646"/>
      <c r="D25" s="646"/>
      <c r="E25" s="647"/>
      <c r="F25" s="658"/>
      <c r="G25" s="660"/>
      <c r="H25" s="660"/>
      <c r="I25" s="661"/>
    </row>
    <row r="26" spans="1:9" ht="16.5">
      <c r="A26" s="636"/>
      <c r="B26" s="659"/>
      <c r="C26" s="646"/>
      <c r="D26" s="646"/>
      <c r="E26" s="647"/>
      <c r="F26" s="658"/>
      <c r="G26" s="660"/>
      <c r="H26" s="660"/>
      <c r="I26" s="661"/>
    </row>
    <row r="27" spans="1:9" ht="16.5">
      <c r="A27" s="636"/>
      <c r="B27" s="659"/>
      <c r="C27" s="646"/>
      <c r="D27" s="646"/>
      <c r="E27" s="647"/>
      <c r="F27" s="658"/>
      <c r="G27" s="660"/>
      <c r="H27" s="660"/>
      <c r="I27" s="661"/>
    </row>
    <row r="28" spans="1:9" ht="16.5">
      <c r="A28" s="636"/>
      <c r="B28" s="659"/>
      <c r="C28" s="646"/>
      <c r="D28" s="646"/>
      <c r="E28" s="647"/>
      <c r="F28" s="658"/>
      <c r="G28" s="660"/>
      <c r="H28" s="660"/>
      <c r="I28" s="661"/>
    </row>
    <row r="29" spans="1:9" ht="16.5">
      <c r="A29" s="636"/>
      <c r="B29" s="659"/>
      <c r="C29" s="646"/>
      <c r="D29" s="646"/>
      <c r="E29" s="647"/>
      <c r="F29" s="658"/>
      <c r="G29" s="660"/>
      <c r="H29" s="660"/>
      <c r="I29" s="661"/>
    </row>
    <row r="30" spans="1:9" ht="16.5">
      <c r="A30" s="636"/>
      <c r="B30" s="659"/>
      <c r="C30" s="646"/>
      <c r="D30" s="646"/>
      <c r="E30" s="647"/>
      <c r="F30" s="658"/>
      <c r="G30" s="660"/>
      <c r="H30" s="660"/>
      <c r="I30" s="661"/>
    </row>
    <row r="31" spans="1:9" ht="16.5">
      <c r="A31" s="636"/>
      <c r="B31" s="659"/>
      <c r="C31" s="646"/>
      <c r="D31" s="646"/>
      <c r="E31" s="647"/>
      <c r="F31" s="658"/>
      <c r="G31" s="660"/>
      <c r="H31" s="660"/>
      <c r="I31" s="661"/>
    </row>
    <row r="32" spans="1:9" ht="16.5">
      <c r="A32" s="636"/>
      <c r="B32" s="662"/>
      <c r="C32" s="656"/>
      <c r="D32" s="656"/>
      <c r="E32" s="657"/>
      <c r="F32" s="658"/>
      <c r="G32" s="642"/>
      <c r="H32" s="642"/>
      <c r="I32" s="663"/>
    </row>
    <row r="33" spans="1:9" ht="16.5">
      <c r="A33" s="636"/>
      <c r="B33" s="662"/>
      <c r="C33" s="656"/>
      <c r="D33" s="656"/>
      <c r="E33" s="657"/>
      <c r="F33" s="658"/>
      <c r="G33" s="642"/>
      <c r="H33" s="642"/>
      <c r="I33" s="663"/>
    </row>
    <row r="34" spans="1:9" ht="19.5" customHeight="1">
      <c r="A34" s="636"/>
      <c r="B34" s="655"/>
      <c r="C34" s="645"/>
      <c r="D34" s="643"/>
      <c r="E34" s="644"/>
      <c r="F34" s="648"/>
      <c r="G34" s="649"/>
      <c r="H34" s="649"/>
      <c r="I34" s="650"/>
    </row>
    <row r="35" spans="1:9" ht="16.5">
      <c r="A35" s="636"/>
      <c r="B35" s="655"/>
      <c r="C35" s="645"/>
      <c r="D35" s="643"/>
      <c r="E35" s="644"/>
      <c r="F35" s="648"/>
      <c r="G35" s="649"/>
      <c r="H35" s="649"/>
      <c r="I35" s="650"/>
    </row>
    <row r="36" spans="1:9" ht="16.5">
      <c r="A36" s="636"/>
      <c r="B36" s="655"/>
      <c r="C36" s="645"/>
      <c r="D36" s="643"/>
      <c r="E36" s="644"/>
      <c r="F36" s="648"/>
      <c r="G36" s="649"/>
      <c r="H36" s="649"/>
      <c r="I36" s="650"/>
    </row>
    <row r="37" spans="1:9" ht="16.5">
      <c r="A37" s="636"/>
      <c r="B37" s="655"/>
      <c r="C37" s="645"/>
      <c r="D37" s="643"/>
      <c r="E37" s="644"/>
      <c r="F37" s="648"/>
      <c r="G37" s="649"/>
      <c r="H37" s="649"/>
      <c r="I37" s="650"/>
    </row>
    <row r="38" spans="1:9" ht="16.5">
      <c r="A38" s="636"/>
      <c r="B38" s="655"/>
      <c r="C38" s="645"/>
      <c r="D38" s="643"/>
      <c r="E38" s="644"/>
      <c r="F38" s="648"/>
      <c r="G38" s="649"/>
      <c r="H38" s="649"/>
      <c r="I38" s="650"/>
    </row>
    <row r="39" spans="1:9" ht="18.75" customHeight="1">
      <c r="A39" s="636"/>
      <c r="B39" s="655"/>
      <c r="C39" s="643"/>
      <c r="D39" s="643"/>
      <c r="E39" s="644"/>
      <c r="F39" s="648"/>
      <c r="G39" s="649"/>
      <c r="H39" s="649"/>
      <c r="I39" s="650"/>
    </row>
    <row r="40" spans="1:9" ht="16.5">
      <c r="A40" s="636"/>
      <c r="B40" s="655"/>
      <c r="C40" s="651"/>
      <c r="D40" s="643"/>
      <c r="E40" s="644"/>
      <c r="F40" s="648"/>
      <c r="G40" s="649"/>
      <c r="H40" s="649"/>
      <c r="I40" s="650"/>
    </row>
    <row r="41" spans="1:9" ht="18.75">
      <c r="A41" s="674" t="s">
        <v>972</v>
      </c>
      <c r="B41" s="675"/>
      <c r="C41" s="732" t="s">
        <v>3013</v>
      </c>
      <c r="D41" s="677"/>
      <c r="E41" s="678"/>
      <c r="F41" s="679"/>
      <c r="G41" s="680"/>
      <c r="H41" s="680"/>
      <c r="I41" s="681"/>
    </row>
    <row r="42" spans="1:9">
      <c r="A42" s="674"/>
      <c r="B42" s="675"/>
      <c r="C42" s="676"/>
      <c r="D42" s="682"/>
      <c r="E42" s="683"/>
      <c r="F42" s="679"/>
      <c r="G42" s="680"/>
      <c r="H42" s="680"/>
      <c r="I42" s="681"/>
    </row>
    <row r="43" spans="1:9">
      <c r="A43" s="674"/>
      <c r="B43" s="675"/>
      <c r="C43" s="682" t="s">
        <v>1385</v>
      </c>
      <c r="D43" s="682"/>
      <c r="E43" s="683"/>
      <c r="F43" s="679"/>
      <c r="G43" s="680"/>
      <c r="H43" s="680"/>
      <c r="I43" s="681"/>
    </row>
    <row r="44" spans="1:9">
      <c r="A44" s="674"/>
      <c r="B44" s="675"/>
      <c r="C44" s="682"/>
      <c r="D44" s="682"/>
      <c r="E44" s="683"/>
      <c r="F44" s="679"/>
      <c r="G44" s="680"/>
      <c r="H44" s="680"/>
      <c r="I44" s="681"/>
    </row>
    <row r="45" spans="1:9">
      <c r="A45" s="674"/>
      <c r="B45" s="675"/>
      <c r="C45" s="682" t="s">
        <v>1394</v>
      </c>
      <c r="D45" s="682"/>
      <c r="E45" s="683"/>
      <c r="F45" s="679"/>
      <c r="G45" s="680"/>
      <c r="H45" s="680"/>
      <c r="I45" s="681"/>
    </row>
    <row r="46" spans="1:9" ht="27" customHeight="1">
      <c r="A46" s="674"/>
      <c r="B46" s="675"/>
      <c r="C46" s="1270" t="s">
        <v>1395</v>
      </c>
      <c r="D46" s="1270"/>
      <c r="E46" s="1270"/>
      <c r="F46" s="1270"/>
      <c r="G46" s="1270"/>
      <c r="H46" s="1270"/>
      <c r="I46" s="1270"/>
    </row>
    <row r="47" spans="1:9" ht="26.25" customHeight="1">
      <c r="A47" s="674"/>
      <c r="B47" s="675"/>
      <c r="C47" s="1270" t="s">
        <v>1396</v>
      </c>
      <c r="D47" s="1270"/>
      <c r="E47" s="1270"/>
      <c r="F47" s="1270"/>
      <c r="G47" s="1270"/>
      <c r="H47" s="1270"/>
      <c r="I47" s="1270"/>
    </row>
    <row r="48" spans="1:9" ht="26.25" customHeight="1">
      <c r="A48" s="674"/>
      <c r="B48" s="675"/>
      <c r="C48" s="1270" t="s">
        <v>1397</v>
      </c>
      <c r="D48" s="1270"/>
      <c r="E48" s="1270"/>
      <c r="F48" s="1270"/>
      <c r="G48" s="1270"/>
      <c r="H48" s="1270"/>
      <c r="I48" s="1270"/>
    </row>
    <row r="49" spans="1:9" ht="39.75" customHeight="1">
      <c r="A49" s="674"/>
      <c r="B49" s="675"/>
      <c r="C49" s="1270" t="s">
        <v>1398</v>
      </c>
      <c r="D49" s="1270"/>
      <c r="E49" s="1270"/>
      <c r="F49" s="1270"/>
      <c r="G49" s="1270"/>
      <c r="H49" s="1270"/>
      <c r="I49" s="1270"/>
    </row>
    <row r="50" spans="1:9" ht="15.75" customHeight="1">
      <c r="A50" s="674"/>
      <c r="B50" s="675"/>
      <c r="C50" s="1270" t="s">
        <v>1399</v>
      </c>
      <c r="D50" s="1270"/>
      <c r="E50" s="1270"/>
      <c r="F50" s="1270"/>
      <c r="G50" s="1270"/>
      <c r="H50" s="1270"/>
      <c r="I50" s="1270"/>
    </row>
    <row r="51" spans="1:9" ht="14.25" customHeight="1">
      <c r="A51" s="674"/>
      <c r="B51" s="675"/>
      <c r="C51" s="1270" t="s">
        <v>1400</v>
      </c>
      <c r="D51" s="1270"/>
      <c r="E51" s="1270"/>
      <c r="F51" s="1270"/>
      <c r="G51" s="1270"/>
      <c r="H51" s="1270"/>
      <c r="I51" s="1270"/>
    </row>
    <row r="52" spans="1:9" ht="39.75" customHeight="1">
      <c r="A52" s="674"/>
      <c r="B52" s="675"/>
      <c r="C52" s="1270" t="s">
        <v>1401</v>
      </c>
      <c r="D52" s="1270"/>
      <c r="E52" s="1270"/>
      <c r="F52" s="1270"/>
      <c r="G52" s="1270"/>
      <c r="H52" s="1270"/>
      <c r="I52" s="1270"/>
    </row>
    <row r="53" spans="1:9" ht="13.5" customHeight="1">
      <c r="A53" s="674"/>
      <c r="B53" s="675"/>
      <c r="C53" s="1270" t="s">
        <v>1402</v>
      </c>
      <c r="D53" s="1270"/>
      <c r="E53" s="1270"/>
      <c r="F53" s="1270"/>
      <c r="G53" s="1270"/>
      <c r="H53" s="1270"/>
      <c r="I53" s="1270"/>
    </row>
    <row r="54" spans="1:9" ht="26.25" customHeight="1">
      <c r="A54" s="674"/>
      <c r="B54" s="675"/>
      <c r="C54" s="1270" t="s">
        <v>1403</v>
      </c>
      <c r="D54" s="1270"/>
      <c r="E54" s="1270"/>
      <c r="F54" s="1270"/>
      <c r="G54" s="1270"/>
      <c r="H54" s="1270"/>
      <c r="I54" s="1270"/>
    </row>
    <row r="55" spans="1:9" ht="14.25" customHeight="1">
      <c r="A55" s="674"/>
      <c r="B55" s="675"/>
      <c r="C55" s="684" t="s">
        <v>1404</v>
      </c>
      <c r="D55" s="682"/>
      <c r="E55" s="683"/>
      <c r="F55" s="679"/>
      <c r="G55" s="680"/>
      <c r="H55" s="680"/>
      <c r="I55" s="681"/>
    </row>
    <row r="56" spans="1:9" ht="27" customHeight="1">
      <c r="A56" s="674"/>
      <c r="B56" s="675"/>
      <c r="C56" s="1270" t="s">
        <v>1405</v>
      </c>
      <c r="D56" s="1270"/>
      <c r="E56" s="1270"/>
      <c r="F56" s="1270"/>
      <c r="G56" s="1270"/>
      <c r="H56" s="1270"/>
      <c r="I56" s="1270"/>
    </row>
    <row r="57" spans="1:9" ht="28.5" customHeight="1">
      <c r="A57" s="674"/>
      <c r="B57" s="675"/>
      <c r="C57" s="1272" t="s">
        <v>1406</v>
      </c>
      <c r="D57" s="1272"/>
      <c r="E57" s="1272"/>
      <c r="F57" s="1272"/>
      <c r="G57" s="1272"/>
      <c r="H57" s="1272"/>
      <c r="I57" s="1272"/>
    </row>
    <row r="58" spans="1:9" ht="27" customHeight="1">
      <c r="A58" s="674"/>
      <c r="B58" s="675"/>
      <c r="C58" s="1270" t="s">
        <v>1407</v>
      </c>
      <c r="D58" s="1270"/>
      <c r="E58" s="1270"/>
      <c r="F58" s="1270"/>
      <c r="G58" s="1270"/>
      <c r="H58" s="1270"/>
      <c r="I58" s="1270"/>
    </row>
    <row r="59" spans="1:9" ht="40.5" customHeight="1">
      <c r="A59" s="674"/>
      <c r="B59" s="675"/>
      <c r="C59" s="1270" t="s">
        <v>1408</v>
      </c>
      <c r="D59" s="1270"/>
      <c r="E59" s="1270"/>
      <c r="F59" s="1270"/>
      <c r="G59" s="1270"/>
      <c r="H59" s="1270"/>
      <c r="I59" s="1270"/>
    </row>
    <row r="60" spans="1:9" ht="27" customHeight="1">
      <c r="A60" s="674"/>
      <c r="B60" s="675"/>
      <c r="C60" s="1271" t="s">
        <v>1409</v>
      </c>
      <c r="D60" s="1271"/>
      <c r="E60" s="1271"/>
      <c r="F60" s="1271"/>
      <c r="G60" s="1271"/>
      <c r="H60" s="1271"/>
      <c r="I60" s="1271"/>
    </row>
    <row r="61" spans="1:9">
      <c r="A61" s="674"/>
      <c r="B61" s="675"/>
      <c r="C61" s="684" t="s">
        <v>1410</v>
      </c>
      <c r="D61" s="682"/>
      <c r="E61" s="683"/>
      <c r="F61" s="679"/>
      <c r="G61" s="680"/>
      <c r="H61" s="680"/>
      <c r="I61" s="681"/>
    </row>
    <row r="62" spans="1:9" ht="24.75" customHeight="1">
      <c r="A62" s="674"/>
      <c r="B62" s="675"/>
      <c r="C62" s="1270" t="s">
        <v>1411</v>
      </c>
      <c r="D62" s="1270"/>
      <c r="E62" s="1270"/>
      <c r="F62" s="1270"/>
      <c r="G62" s="1270"/>
      <c r="H62" s="1270"/>
      <c r="I62" s="1270"/>
    </row>
    <row r="63" spans="1:9" ht="24.75" customHeight="1">
      <c r="A63" s="674"/>
      <c r="B63" s="675"/>
      <c r="C63" s="684"/>
      <c r="D63" s="684"/>
      <c r="E63" s="684"/>
      <c r="F63" s="684"/>
      <c r="G63" s="684"/>
      <c r="H63" s="684"/>
      <c r="I63" s="821"/>
    </row>
    <row r="64" spans="1:9" ht="15">
      <c r="A64" s="664"/>
      <c r="B64" s="665"/>
      <c r="C64" s="666" t="s">
        <v>1389</v>
      </c>
      <c r="D64" s="667"/>
      <c r="E64" s="668"/>
      <c r="F64" s="669" t="s">
        <v>1390</v>
      </c>
      <c r="G64" s="670" t="s">
        <v>1391</v>
      </c>
      <c r="H64" s="670" t="s">
        <v>1392</v>
      </c>
      <c r="I64" s="671" t="s">
        <v>1393</v>
      </c>
    </row>
    <row r="65" spans="1:9">
      <c r="A65" s="674" t="s">
        <v>1412</v>
      </c>
      <c r="B65" s="675"/>
      <c r="C65" s="682" t="s">
        <v>1413</v>
      </c>
      <c r="D65" s="682"/>
      <c r="E65" s="683"/>
      <c r="F65" s="679" t="s">
        <v>3</v>
      </c>
      <c r="G65" s="680">
        <v>6</v>
      </c>
      <c r="H65" s="680">
        <v>0</v>
      </c>
      <c r="I65" s="681">
        <f>G65*H65</f>
        <v>0</v>
      </c>
    </row>
    <row r="66" spans="1:9">
      <c r="A66" s="674"/>
      <c r="B66" s="675"/>
      <c r="C66" s="677" t="s">
        <v>1414</v>
      </c>
      <c r="D66" s="682"/>
      <c r="E66" s="683"/>
      <c r="F66" s="679"/>
      <c r="G66" s="680"/>
      <c r="H66" s="680"/>
      <c r="I66" s="681"/>
    </row>
    <row r="67" spans="1:9" ht="38.25">
      <c r="A67" s="674"/>
      <c r="B67" s="675"/>
      <c r="C67" s="677" t="s">
        <v>1415</v>
      </c>
      <c r="D67" s="682"/>
      <c r="E67" s="683"/>
      <c r="F67" s="679"/>
      <c r="G67" s="680"/>
      <c r="H67" s="680"/>
      <c r="I67" s="681"/>
    </row>
    <row r="68" spans="1:9" ht="182.25" customHeight="1">
      <c r="A68" s="674"/>
      <c r="B68" s="675"/>
      <c r="C68" s="677" t="s">
        <v>1416</v>
      </c>
      <c r="D68" s="682"/>
      <c r="E68" s="683"/>
      <c r="F68" s="679"/>
      <c r="G68" s="680"/>
      <c r="H68" s="680"/>
      <c r="I68" s="681"/>
    </row>
    <row r="69" spans="1:9" ht="27.75" customHeight="1">
      <c r="A69" s="674"/>
      <c r="B69" s="675"/>
      <c r="C69" s="685" t="s">
        <v>1417</v>
      </c>
      <c r="D69" s="682"/>
      <c r="E69" s="683"/>
      <c r="F69" s="679"/>
      <c r="G69" s="680"/>
      <c r="H69" s="680"/>
      <c r="I69" s="681"/>
    </row>
    <row r="70" spans="1:9">
      <c r="A70" s="674"/>
      <c r="B70" s="675"/>
      <c r="C70" s="677"/>
      <c r="D70" s="682"/>
      <c r="E70" s="683"/>
      <c r="F70" s="679"/>
      <c r="G70" s="680"/>
      <c r="H70" s="680"/>
      <c r="I70" s="681"/>
    </row>
    <row r="71" spans="1:9" ht="16.5" customHeight="1">
      <c r="A71" s="674" t="s">
        <v>1418</v>
      </c>
      <c r="B71" s="675"/>
      <c r="C71" s="682" t="s">
        <v>1413</v>
      </c>
      <c r="D71" s="682"/>
      <c r="E71" s="683"/>
      <c r="F71" s="679" t="s">
        <v>3</v>
      </c>
      <c r="G71" s="680">
        <v>3</v>
      </c>
      <c r="H71" s="680">
        <v>0</v>
      </c>
      <c r="I71" s="681">
        <f>G71*H71</f>
        <v>0</v>
      </c>
    </row>
    <row r="72" spans="1:9">
      <c r="A72" s="674"/>
      <c r="B72" s="686"/>
      <c r="C72" s="677" t="s">
        <v>1414</v>
      </c>
      <c r="D72" s="687"/>
      <c r="E72" s="688"/>
      <c r="F72" s="689"/>
      <c r="G72" s="688"/>
      <c r="H72" s="688"/>
      <c r="I72" s="688"/>
    </row>
    <row r="73" spans="1:9" ht="38.25">
      <c r="A73" s="674"/>
      <c r="B73" s="686"/>
      <c r="C73" s="677" t="s">
        <v>1415</v>
      </c>
      <c r="D73" s="687"/>
      <c r="E73" s="688"/>
      <c r="F73" s="689"/>
      <c r="G73" s="688"/>
      <c r="H73" s="688"/>
      <c r="I73" s="688"/>
    </row>
    <row r="74" spans="1:9" ht="180.75" customHeight="1">
      <c r="A74" s="674"/>
      <c r="B74" s="686"/>
      <c r="C74" s="677" t="s">
        <v>1419</v>
      </c>
      <c r="D74" s="687"/>
      <c r="E74" s="688"/>
      <c r="F74" s="689"/>
      <c r="G74" s="688"/>
      <c r="H74" s="688"/>
      <c r="I74" s="688"/>
    </row>
    <row r="75" spans="1:9" ht="29.25" customHeight="1">
      <c r="A75" s="674"/>
      <c r="B75" s="686"/>
      <c r="C75" s="685" t="s">
        <v>1420</v>
      </c>
      <c r="D75" s="687"/>
      <c r="E75" s="688"/>
      <c r="F75" s="689"/>
      <c r="G75" s="688"/>
      <c r="H75" s="688"/>
      <c r="I75" s="688"/>
    </row>
    <row r="76" spans="1:9">
      <c r="A76" s="674"/>
      <c r="B76" s="686"/>
      <c r="C76" s="690"/>
      <c r="D76" s="687"/>
      <c r="E76" s="688"/>
      <c r="F76" s="689"/>
      <c r="G76" s="688"/>
      <c r="H76" s="688"/>
      <c r="I76" s="688"/>
    </row>
    <row r="77" spans="1:9" ht="16.5" customHeight="1">
      <c r="A77" s="674" t="s">
        <v>1421</v>
      </c>
      <c r="B77" s="675"/>
      <c r="C77" s="682" t="s">
        <v>1413</v>
      </c>
      <c r="D77" s="682"/>
      <c r="E77" s="683"/>
      <c r="F77" s="679" t="s">
        <v>3</v>
      </c>
      <c r="G77" s="680">
        <v>2</v>
      </c>
      <c r="H77" s="680">
        <v>0</v>
      </c>
      <c r="I77" s="681">
        <f>G77*H77</f>
        <v>0</v>
      </c>
    </row>
    <row r="78" spans="1:9">
      <c r="A78" s="674"/>
      <c r="B78" s="686"/>
      <c r="C78" s="677" t="s">
        <v>1414</v>
      </c>
      <c r="D78" s="687"/>
      <c r="E78" s="688"/>
      <c r="F78" s="689"/>
      <c r="G78" s="688"/>
      <c r="H78" s="688"/>
      <c r="I78" s="688"/>
    </row>
    <row r="79" spans="1:9" ht="38.25">
      <c r="A79" s="674"/>
      <c r="B79" s="686"/>
      <c r="C79" s="677" t="s">
        <v>1415</v>
      </c>
      <c r="D79" s="687"/>
      <c r="E79" s="688"/>
      <c r="F79" s="689"/>
      <c r="G79" s="688"/>
      <c r="H79" s="688"/>
      <c r="I79" s="688"/>
    </row>
    <row r="80" spans="1:9" ht="179.25" customHeight="1">
      <c r="A80" s="674"/>
      <c r="B80" s="686"/>
      <c r="C80" s="677" t="s">
        <v>1419</v>
      </c>
      <c r="D80" s="687"/>
      <c r="E80" s="688"/>
      <c r="F80" s="689"/>
      <c r="G80" s="688"/>
      <c r="H80" s="688"/>
      <c r="I80" s="688"/>
    </row>
    <row r="81" spans="1:9" ht="27.75" customHeight="1">
      <c r="A81" s="674"/>
      <c r="B81" s="686"/>
      <c r="C81" s="685" t="s">
        <v>1422</v>
      </c>
      <c r="D81" s="687"/>
      <c r="E81" s="688"/>
      <c r="F81" s="689"/>
      <c r="G81" s="688"/>
      <c r="H81" s="688"/>
      <c r="I81" s="688"/>
    </row>
    <row r="82" spans="1:9">
      <c r="A82" s="674"/>
      <c r="B82" s="686"/>
      <c r="C82" s="690"/>
      <c r="D82" s="687"/>
      <c r="E82" s="688"/>
      <c r="F82" s="689"/>
      <c r="G82" s="688"/>
      <c r="H82" s="688"/>
      <c r="I82" s="688"/>
    </row>
    <row r="83" spans="1:9" ht="16.5" customHeight="1">
      <c r="A83" s="674" t="s">
        <v>1423</v>
      </c>
      <c r="B83" s="675"/>
      <c r="C83" s="682" t="s">
        <v>1424</v>
      </c>
      <c r="D83" s="682"/>
      <c r="E83" s="683"/>
      <c r="F83" s="679" t="s">
        <v>3</v>
      </c>
      <c r="G83" s="680">
        <v>5</v>
      </c>
      <c r="H83" s="680">
        <v>0</v>
      </c>
      <c r="I83" s="681">
        <f>G83*H83</f>
        <v>0</v>
      </c>
    </row>
    <row r="84" spans="1:9">
      <c r="A84" s="674"/>
      <c r="B84" s="686"/>
      <c r="C84" s="677" t="s">
        <v>1414</v>
      </c>
      <c r="D84" s="687"/>
      <c r="E84" s="688"/>
      <c r="F84" s="689"/>
      <c r="G84" s="688"/>
      <c r="H84" s="688"/>
      <c r="I84" s="688"/>
    </row>
    <row r="85" spans="1:9" ht="38.25">
      <c r="A85" s="674"/>
      <c r="B85" s="686"/>
      <c r="C85" s="677" t="s">
        <v>1425</v>
      </c>
      <c r="D85" s="687"/>
      <c r="E85" s="688"/>
      <c r="F85" s="689"/>
      <c r="G85" s="688"/>
      <c r="H85" s="688"/>
      <c r="I85" s="688"/>
    </row>
    <row r="86" spans="1:9" ht="267.75" customHeight="1">
      <c r="A86" s="674"/>
      <c r="B86" s="686"/>
      <c r="C86" s="677" t="s">
        <v>1426</v>
      </c>
      <c r="D86" s="687"/>
      <c r="E86" s="688"/>
      <c r="F86" s="689"/>
      <c r="G86" s="688"/>
      <c r="H86" s="688"/>
      <c r="I86" s="688"/>
    </row>
    <row r="87" spans="1:9">
      <c r="A87" s="674"/>
      <c r="B87" s="686"/>
      <c r="C87" s="690"/>
      <c r="D87" s="687"/>
      <c r="E87" s="688"/>
      <c r="F87" s="689"/>
      <c r="G87" s="688"/>
      <c r="H87" s="688"/>
      <c r="I87" s="688"/>
    </row>
    <row r="88" spans="1:9" ht="17.25" customHeight="1">
      <c r="A88" s="674" t="s">
        <v>1427</v>
      </c>
      <c r="B88" s="675"/>
      <c r="C88" s="682" t="s">
        <v>1424</v>
      </c>
      <c r="D88" s="682"/>
      <c r="E88" s="683"/>
      <c r="F88" s="679" t="s">
        <v>3</v>
      </c>
      <c r="G88" s="680">
        <v>1</v>
      </c>
      <c r="H88" s="680">
        <v>0</v>
      </c>
      <c r="I88" s="681">
        <f>G88*H88</f>
        <v>0</v>
      </c>
    </row>
    <row r="89" spans="1:9">
      <c r="A89" s="674"/>
      <c r="B89" s="686"/>
      <c r="C89" s="677" t="s">
        <v>1414</v>
      </c>
      <c r="D89" s="687"/>
      <c r="E89" s="688"/>
      <c r="F89" s="689"/>
      <c r="G89" s="688"/>
      <c r="H89" s="688"/>
      <c r="I89" s="688"/>
    </row>
    <row r="90" spans="1:9" ht="38.25" customHeight="1">
      <c r="A90" s="674"/>
      <c r="B90" s="686"/>
      <c r="C90" s="677" t="s">
        <v>1428</v>
      </c>
      <c r="D90" s="687"/>
      <c r="E90" s="688"/>
      <c r="F90" s="689"/>
      <c r="G90" s="688"/>
      <c r="H90" s="688"/>
      <c r="I90" s="688"/>
    </row>
    <row r="91" spans="1:9" ht="267" customHeight="1">
      <c r="A91" s="674"/>
      <c r="B91" s="686"/>
      <c r="C91" s="677" t="s">
        <v>1426</v>
      </c>
      <c r="D91" s="687"/>
      <c r="E91" s="688"/>
      <c r="F91" s="689"/>
      <c r="G91" s="688"/>
      <c r="H91" s="688"/>
      <c r="I91" s="688"/>
    </row>
    <row r="92" spans="1:9">
      <c r="A92" s="674"/>
      <c r="B92" s="686"/>
      <c r="C92" s="690"/>
      <c r="D92" s="687"/>
      <c r="E92" s="688"/>
      <c r="F92" s="689"/>
      <c r="G92" s="688"/>
      <c r="H92" s="688"/>
      <c r="I92" s="688"/>
    </row>
    <row r="93" spans="1:9">
      <c r="A93" s="674" t="s">
        <v>1429</v>
      </c>
      <c r="B93" s="675"/>
      <c r="C93" s="682" t="s">
        <v>1430</v>
      </c>
      <c r="D93" s="682"/>
      <c r="E93" s="683"/>
      <c r="F93" s="679" t="s">
        <v>3</v>
      </c>
      <c r="G93" s="680">
        <v>5</v>
      </c>
      <c r="H93" s="680">
        <v>0</v>
      </c>
      <c r="I93" s="681">
        <f>G93*H93</f>
        <v>0</v>
      </c>
    </row>
    <row r="94" spans="1:9">
      <c r="A94" s="674"/>
      <c r="B94" s="686"/>
      <c r="C94" s="677" t="s">
        <v>1414</v>
      </c>
      <c r="D94" s="687"/>
      <c r="E94" s="688"/>
      <c r="F94" s="689"/>
      <c r="G94" s="688"/>
      <c r="H94" s="688"/>
      <c r="I94" s="688"/>
    </row>
    <row r="95" spans="1:9" ht="40.5" customHeight="1">
      <c r="A95" s="674"/>
      <c r="B95" s="686"/>
      <c r="C95" s="677" t="s">
        <v>1431</v>
      </c>
      <c r="D95" s="687"/>
      <c r="E95" s="688"/>
      <c r="F95" s="689"/>
      <c r="G95" s="688"/>
      <c r="H95" s="688"/>
      <c r="I95" s="688"/>
    </row>
    <row r="96" spans="1:9" ht="205.5" customHeight="1">
      <c r="A96" s="674"/>
      <c r="B96" s="686"/>
      <c r="C96" s="677" t="s">
        <v>1432</v>
      </c>
      <c r="D96" s="687"/>
      <c r="E96" s="688"/>
      <c r="F96" s="689"/>
      <c r="G96" s="688"/>
      <c r="H96" s="688"/>
      <c r="I96" s="688"/>
    </row>
    <row r="97" spans="1:9">
      <c r="A97" s="674"/>
      <c r="B97" s="686"/>
      <c r="C97" s="690"/>
      <c r="D97" s="687"/>
      <c r="E97" s="688"/>
      <c r="F97" s="689"/>
      <c r="G97" s="688"/>
      <c r="H97" s="688"/>
      <c r="I97" s="688"/>
    </row>
    <row r="98" spans="1:9" ht="16.5" customHeight="1">
      <c r="A98" s="674" t="s">
        <v>1433</v>
      </c>
      <c r="B98" s="675"/>
      <c r="C98" s="682" t="s">
        <v>1434</v>
      </c>
      <c r="D98" s="682"/>
      <c r="E98" s="683"/>
      <c r="F98" s="679" t="s">
        <v>3</v>
      </c>
      <c r="G98" s="680">
        <v>6</v>
      </c>
      <c r="H98" s="680">
        <v>0</v>
      </c>
      <c r="I98" s="681">
        <f>G98*H98</f>
        <v>0</v>
      </c>
    </row>
    <row r="99" spans="1:9">
      <c r="A99" s="674"/>
      <c r="B99" s="686"/>
      <c r="C99" s="677" t="s">
        <v>1414</v>
      </c>
      <c r="D99" s="687"/>
      <c r="E99" s="688"/>
      <c r="F99" s="689"/>
      <c r="G99" s="688"/>
      <c r="H99" s="688"/>
      <c r="I99" s="688"/>
    </row>
    <row r="100" spans="1:9" ht="44.25" customHeight="1">
      <c r="A100" s="674"/>
      <c r="B100" s="686"/>
      <c r="C100" s="677" t="s">
        <v>1435</v>
      </c>
      <c r="D100" s="687"/>
      <c r="E100" s="688"/>
      <c r="F100" s="689"/>
      <c r="G100" s="688"/>
      <c r="H100" s="688"/>
      <c r="I100" s="688"/>
    </row>
    <row r="101" spans="1:9" ht="247.5" customHeight="1">
      <c r="A101" s="674"/>
      <c r="B101" s="686"/>
      <c r="C101" s="677" t="s">
        <v>1436</v>
      </c>
      <c r="D101" s="687"/>
      <c r="E101" s="688"/>
      <c r="F101" s="689"/>
      <c r="G101" s="688"/>
      <c r="H101" s="688"/>
      <c r="I101" s="688"/>
    </row>
    <row r="102" spans="1:9">
      <c r="A102" s="674"/>
      <c r="B102" s="686"/>
      <c r="C102" s="690"/>
      <c r="D102" s="687"/>
      <c r="E102" s="688"/>
      <c r="F102" s="689"/>
      <c r="G102" s="688"/>
      <c r="H102" s="688"/>
      <c r="I102" s="688"/>
    </row>
    <row r="103" spans="1:9" ht="16.5" customHeight="1">
      <c r="A103" s="674" t="s">
        <v>1437</v>
      </c>
      <c r="B103" s="675"/>
      <c r="C103" s="682" t="s">
        <v>1434</v>
      </c>
      <c r="D103" s="682"/>
      <c r="E103" s="683"/>
      <c r="F103" s="679" t="s">
        <v>3</v>
      </c>
      <c r="G103" s="680">
        <v>2</v>
      </c>
      <c r="H103" s="680">
        <v>0</v>
      </c>
      <c r="I103" s="681">
        <f>G103*H103</f>
        <v>0</v>
      </c>
    </row>
    <row r="104" spans="1:9">
      <c r="A104" s="674"/>
      <c r="B104" s="686"/>
      <c r="C104" s="677" t="s">
        <v>1414</v>
      </c>
      <c r="D104" s="687"/>
      <c r="E104" s="688"/>
      <c r="F104" s="689"/>
      <c r="G104" s="688"/>
      <c r="H104" s="688"/>
      <c r="I104" s="688"/>
    </row>
    <row r="105" spans="1:9" ht="41.25" customHeight="1">
      <c r="A105" s="674"/>
      <c r="B105" s="686"/>
      <c r="C105" s="677" t="s">
        <v>1438</v>
      </c>
      <c r="D105" s="687"/>
      <c r="E105" s="688"/>
      <c r="F105" s="689"/>
      <c r="G105" s="688"/>
      <c r="H105" s="688"/>
      <c r="I105" s="688"/>
    </row>
    <row r="106" spans="1:9" ht="193.5" customHeight="1">
      <c r="A106" s="674"/>
      <c r="B106" s="686"/>
      <c r="C106" s="677" t="s">
        <v>1439</v>
      </c>
      <c r="D106" s="687"/>
      <c r="E106" s="688"/>
      <c r="F106" s="689"/>
      <c r="G106" s="688"/>
      <c r="H106" s="688"/>
      <c r="I106" s="688"/>
    </row>
    <row r="107" spans="1:9">
      <c r="A107" s="674"/>
      <c r="B107" s="675"/>
      <c r="C107" s="691"/>
      <c r="D107" s="677"/>
      <c r="E107" s="678"/>
      <c r="F107" s="679"/>
      <c r="G107" s="680"/>
      <c r="H107" s="680"/>
      <c r="I107" s="681"/>
    </row>
    <row r="108" spans="1:9">
      <c r="A108" s="674" t="s">
        <v>1440</v>
      </c>
      <c r="B108" s="675"/>
      <c r="C108" s="676" t="s">
        <v>1441</v>
      </c>
      <c r="D108" s="677"/>
      <c r="E108" s="678"/>
      <c r="F108" s="679" t="s">
        <v>3</v>
      </c>
      <c r="G108" s="680">
        <v>6</v>
      </c>
      <c r="H108" s="680">
        <v>0</v>
      </c>
      <c r="I108" s="681">
        <f>G108*H108</f>
        <v>0</v>
      </c>
    </row>
    <row r="109" spans="1:9" ht="38.25" customHeight="1">
      <c r="A109" s="674"/>
      <c r="B109" s="686"/>
      <c r="C109" s="677" t="s">
        <v>1442</v>
      </c>
      <c r="D109" s="687"/>
      <c r="E109" s="688"/>
      <c r="F109" s="689"/>
      <c r="G109" s="688"/>
      <c r="H109" s="688"/>
      <c r="I109" s="688"/>
    </row>
    <row r="110" spans="1:9" ht="345" customHeight="1">
      <c r="A110" s="674"/>
      <c r="B110" s="675"/>
      <c r="C110" s="691" t="s">
        <v>1443</v>
      </c>
      <c r="D110" s="677"/>
      <c r="E110" s="678"/>
      <c r="F110" s="679"/>
      <c r="G110" s="680"/>
      <c r="H110" s="680"/>
      <c r="I110" s="681"/>
    </row>
    <row r="111" spans="1:9">
      <c r="A111" s="674"/>
      <c r="B111" s="675"/>
      <c r="C111" s="691"/>
      <c r="D111" s="677"/>
      <c r="E111" s="678"/>
      <c r="F111" s="679"/>
      <c r="G111" s="680"/>
      <c r="H111" s="680"/>
      <c r="I111" s="681"/>
    </row>
    <row r="112" spans="1:9">
      <c r="A112" s="674" t="s">
        <v>1444</v>
      </c>
      <c r="B112" s="675"/>
      <c r="C112" s="692" t="s">
        <v>1445</v>
      </c>
      <c r="D112" s="677"/>
      <c r="E112" s="678"/>
      <c r="F112" s="679" t="s">
        <v>3</v>
      </c>
      <c r="G112" s="680">
        <v>6</v>
      </c>
      <c r="H112" s="680">
        <v>0</v>
      </c>
      <c r="I112" s="681">
        <f>G112*H112</f>
        <v>0</v>
      </c>
    </row>
    <row r="113" spans="1:9" ht="39.75" customHeight="1">
      <c r="A113" s="674"/>
      <c r="B113" s="686"/>
      <c r="C113" s="677" t="s">
        <v>1446</v>
      </c>
      <c r="D113" s="687"/>
      <c r="E113" s="688"/>
      <c r="F113" s="689"/>
      <c r="G113" s="688"/>
      <c r="H113" s="688"/>
      <c r="I113" s="688"/>
    </row>
    <row r="114" spans="1:9" ht="180.75" customHeight="1">
      <c r="A114" s="674"/>
      <c r="B114" s="675"/>
      <c r="C114" s="691" t="s">
        <v>1447</v>
      </c>
      <c r="D114" s="677"/>
      <c r="E114" s="678"/>
      <c r="F114" s="679"/>
      <c r="G114" s="680"/>
      <c r="H114" s="680"/>
      <c r="I114" s="681"/>
    </row>
    <row r="115" spans="1:9">
      <c r="A115" s="674"/>
      <c r="B115" s="675"/>
      <c r="C115" s="691"/>
      <c r="D115" s="677"/>
      <c r="E115" s="678"/>
      <c r="F115" s="679"/>
      <c r="G115" s="680"/>
      <c r="H115" s="680"/>
      <c r="I115" s="681"/>
    </row>
    <row r="116" spans="1:9">
      <c r="A116" s="674" t="s">
        <v>1448</v>
      </c>
      <c r="B116" s="675"/>
      <c r="C116" s="692" t="s">
        <v>1413</v>
      </c>
      <c r="D116" s="677"/>
      <c r="E116" s="678"/>
      <c r="F116" s="679" t="s">
        <v>3</v>
      </c>
      <c r="G116" s="680">
        <v>1</v>
      </c>
      <c r="H116" s="680">
        <v>0</v>
      </c>
      <c r="I116" s="681">
        <f>G116*H116</f>
        <v>0</v>
      </c>
    </row>
    <row r="117" spans="1:9" ht="39.75" customHeight="1">
      <c r="A117" s="674"/>
      <c r="B117" s="686"/>
      <c r="C117" s="677" t="s">
        <v>1449</v>
      </c>
      <c r="D117" s="687"/>
      <c r="E117" s="688"/>
      <c r="F117" s="689"/>
      <c r="G117" s="688"/>
      <c r="H117" s="688"/>
      <c r="I117" s="688"/>
    </row>
    <row r="118" spans="1:9" ht="182.25" customHeight="1">
      <c r="A118" s="674"/>
      <c r="B118" s="675"/>
      <c r="C118" s="691" t="s">
        <v>1450</v>
      </c>
      <c r="D118" s="677"/>
      <c r="E118" s="678"/>
      <c r="F118" s="679"/>
      <c r="G118" s="680"/>
      <c r="H118" s="680"/>
      <c r="I118" s="681"/>
    </row>
    <row r="119" spans="1:9">
      <c r="A119" s="674"/>
      <c r="B119" s="675"/>
      <c r="C119" s="691" t="s">
        <v>1451</v>
      </c>
      <c r="D119" s="677"/>
      <c r="E119" s="678"/>
      <c r="F119" s="679"/>
      <c r="G119" s="680"/>
      <c r="H119" s="680"/>
      <c r="I119" s="681"/>
    </row>
    <row r="120" spans="1:9">
      <c r="A120" s="674"/>
      <c r="B120" s="675"/>
      <c r="C120" s="691"/>
      <c r="D120" s="677"/>
      <c r="E120" s="678"/>
      <c r="F120" s="679"/>
      <c r="G120" s="680"/>
      <c r="H120" s="680"/>
      <c r="I120" s="681"/>
    </row>
    <row r="121" spans="1:9">
      <c r="A121" s="674" t="s">
        <v>1452</v>
      </c>
      <c r="B121" s="675"/>
      <c r="C121" s="692" t="s">
        <v>1413</v>
      </c>
      <c r="D121" s="677"/>
      <c r="E121" s="678"/>
      <c r="F121" s="679" t="s">
        <v>3</v>
      </c>
      <c r="G121" s="680">
        <v>1</v>
      </c>
      <c r="H121" s="680">
        <v>0</v>
      </c>
      <c r="I121" s="681">
        <f>G121*H121</f>
        <v>0</v>
      </c>
    </row>
    <row r="122" spans="1:9" ht="39.75" customHeight="1">
      <c r="A122" s="674"/>
      <c r="B122" s="686"/>
      <c r="C122" s="677" t="s">
        <v>1449</v>
      </c>
      <c r="D122" s="687"/>
      <c r="E122" s="688"/>
      <c r="F122" s="689"/>
      <c r="G122" s="688"/>
      <c r="H122" s="688"/>
      <c r="I122" s="688"/>
    </row>
    <row r="123" spans="1:9" ht="177.75" customHeight="1">
      <c r="A123" s="674"/>
      <c r="B123" s="675"/>
      <c r="C123" s="691" t="s">
        <v>1450</v>
      </c>
      <c r="D123" s="677"/>
      <c r="E123" s="678"/>
      <c r="F123" s="679"/>
      <c r="G123" s="680"/>
      <c r="H123" s="680"/>
      <c r="I123" s="681"/>
    </row>
    <row r="124" spans="1:9">
      <c r="A124" s="674"/>
      <c r="B124" s="675"/>
      <c r="C124" s="691" t="s">
        <v>1453</v>
      </c>
      <c r="D124" s="677"/>
      <c r="E124" s="678"/>
      <c r="F124" s="679"/>
      <c r="G124" s="680"/>
      <c r="H124" s="680"/>
      <c r="I124" s="681"/>
    </row>
    <row r="125" spans="1:9">
      <c r="A125" s="674"/>
      <c r="B125" s="675"/>
      <c r="C125" s="691"/>
      <c r="D125" s="677"/>
      <c r="E125" s="678"/>
      <c r="F125" s="679"/>
      <c r="G125" s="680"/>
      <c r="H125" s="680"/>
      <c r="I125" s="681"/>
    </row>
    <row r="126" spans="1:9">
      <c r="A126" s="674" t="s">
        <v>1454</v>
      </c>
      <c r="B126" s="675"/>
      <c r="C126" s="692" t="s">
        <v>1413</v>
      </c>
      <c r="D126" s="677"/>
      <c r="E126" s="678"/>
      <c r="F126" s="679" t="s">
        <v>3</v>
      </c>
      <c r="G126" s="680">
        <v>4</v>
      </c>
      <c r="H126" s="680">
        <v>0</v>
      </c>
      <c r="I126" s="681">
        <f>G126*H126</f>
        <v>0</v>
      </c>
    </row>
    <row r="127" spans="1:9" ht="40.5" customHeight="1">
      <c r="A127" s="674"/>
      <c r="B127" s="686"/>
      <c r="C127" s="677" t="s">
        <v>1455</v>
      </c>
      <c r="D127" s="687"/>
      <c r="E127" s="688"/>
      <c r="F127" s="689"/>
      <c r="G127" s="688"/>
      <c r="H127" s="688"/>
      <c r="I127" s="688"/>
    </row>
    <row r="128" spans="1:9" ht="180" customHeight="1">
      <c r="A128" s="674"/>
      <c r="B128" s="675"/>
      <c r="C128" s="691" t="s">
        <v>1450</v>
      </c>
      <c r="D128" s="677"/>
      <c r="E128" s="678"/>
      <c r="F128" s="679"/>
      <c r="G128" s="680"/>
      <c r="H128" s="680"/>
      <c r="I128" s="681"/>
    </row>
    <row r="129" spans="1:9">
      <c r="A129" s="674"/>
      <c r="B129" s="675"/>
      <c r="C129" s="691" t="s">
        <v>1453</v>
      </c>
      <c r="D129" s="677"/>
      <c r="E129" s="678"/>
      <c r="F129" s="679"/>
      <c r="G129" s="680"/>
      <c r="H129" s="680"/>
      <c r="I129" s="681"/>
    </row>
    <row r="130" spans="1:9">
      <c r="A130" s="674"/>
      <c r="B130" s="675"/>
      <c r="C130" s="691"/>
      <c r="D130" s="677"/>
      <c r="E130" s="678"/>
      <c r="F130" s="679"/>
      <c r="G130" s="680"/>
      <c r="H130" s="680"/>
      <c r="I130" s="681"/>
    </row>
    <row r="131" spans="1:9">
      <c r="A131" s="674" t="s">
        <v>1456</v>
      </c>
      <c r="B131" s="675"/>
      <c r="C131" s="692" t="s">
        <v>1457</v>
      </c>
      <c r="D131" s="677"/>
      <c r="E131" s="678"/>
      <c r="F131" s="679" t="s">
        <v>3</v>
      </c>
      <c r="G131" s="680">
        <v>2</v>
      </c>
      <c r="H131" s="680">
        <v>0</v>
      </c>
      <c r="I131" s="681">
        <f>G131*H131</f>
        <v>0</v>
      </c>
    </row>
    <row r="132" spans="1:9" ht="38.25">
      <c r="A132" s="674"/>
      <c r="B132" s="675"/>
      <c r="C132" s="677" t="s">
        <v>1458</v>
      </c>
      <c r="D132" s="677"/>
      <c r="E132" s="678"/>
      <c r="F132" s="679"/>
      <c r="G132" s="680"/>
      <c r="H132" s="680"/>
      <c r="I132" s="681"/>
    </row>
    <row r="133" spans="1:9" ht="192" customHeight="1">
      <c r="A133" s="674"/>
      <c r="B133" s="675"/>
      <c r="C133" s="691" t="s">
        <v>1459</v>
      </c>
      <c r="D133" s="677"/>
      <c r="E133" s="678"/>
      <c r="F133" s="679"/>
      <c r="G133" s="680"/>
      <c r="H133" s="680"/>
      <c r="I133" s="681"/>
    </row>
    <row r="134" spans="1:9">
      <c r="A134" s="674"/>
      <c r="B134" s="675"/>
      <c r="C134" s="691"/>
      <c r="D134" s="677"/>
      <c r="E134" s="678"/>
      <c r="F134" s="679"/>
      <c r="G134" s="680"/>
      <c r="H134" s="680"/>
      <c r="I134" s="681"/>
    </row>
    <row r="135" spans="1:9">
      <c r="A135" s="674" t="s">
        <v>1460</v>
      </c>
      <c r="B135" s="675"/>
      <c r="C135" s="692" t="s">
        <v>1457</v>
      </c>
      <c r="D135" s="677"/>
      <c r="E135" s="678"/>
      <c r="F135" s="679" t="s">
        <v>3</v>
      </c>
      <c r="G135" s="680">
        <v>3</v>
      </c>
      <c r="H135" s="680">
        <v>0</v>
      </c>
      <c r="I135" s="681">
        <f>G135*H135</f>
        <v>0</v>
      </c>
    </row>
    <row r="136" spans="1:9" ht="38.25">
      <c r="A136" s="674"/>
      <c r="B136" s="675"/>
      <c r="C136" s="677" t="s">
        <v>1461</v>
      </c>
      <c r="D136" s="677"/>
      <c r="E136" s="678"/>
      <c r="F136" s="679"/>
      <c r="G136" s="680"/>
      <c r="H136" s="680"/>
      <c r="I136" s="681"/>
    </row>
    <row r="137" spans="1:9" ht="192" customHeight="1">
      <c r="A137" s="674"/>
      <c r="B137" s="675"/>
      <c r="C137" s="691" t="s">
        <v>1462</v>
      </c>
      <c r="D137" s="677"/>
      <c r="E137" s="678"/>
      <c r="F137" s="679"/>
      <c r="G137" s="680"/>
      <c r="H137" s="680"/>
      <c r="I137" s="681"/>
    </row>
    <row r="138" spans="1:9">
      <c r="A138" s="674"/>
      <c r="B138" s="675"/>
      <c r="C138" s="691"/>
      <c r="D138" s="677"/>
      <c r="E138" s="678"/>
      <c r="F138" s="679"/>
      <c r="G138" s="680"/>
      <c r="H138" s="680"/>
      <c r="I138" s="681"/>
    </row>
    <row r="139" spans="1:9">
      <c r="A139" s="674" t="s">
        <v>1463</v>
      </c>
      <c r="B139" s="675"/>
      <c r="C139" s="692" t="s">
        <v>1457</v>
      </c>
      <c r="D139" s="677"/>
      <c r="E139" s="678"/>
      <c r="F139" s="679" t="s">
        <v>3</v>
      </c>
      <c r="G139" s="680">
        <v>5</v>
      </c>
      <c r="H139" s="680">
        <v>0</v>
      </c>
      <c r="I139" s="681">
        <f>G139*H139</f>
        <v>0</v>
      </c>
    </row>
    <row r="140" spans="1:9" ht="38.25">
      <c r="A140" s="674"/>
      <c r="B140" s="675"/>
      <c r="C140" s="677" t="s">
        <v>1458</v>
      </c>
      <c r="D140" s="677"/>
      <c r="E140" s="678"/>
      <c r="F140" s="679"/>
      <c r="G140" s="680"/>
      <c r="H140" s="680"/>
      <c r="I140" s="681"/>
    </row>
    <row r="141" spans="1:9" ht="177" customHeight="1">
      <c r="A141" s="674"/>
      <c r="B141" s="675"/>
      <c r="C141" s="691" t="s">
        <v>1464</v>
      </c>
      <c r="D141" s="677"/>
      <c r="E141" s="678"/>
      <c r="F141" s="679"/>
      <c r="G141" s="680"/>
      <c r="H141" s="680"/>
      <c r="I141" s="681"/>
    </row>
    <row r="142" spans="1:9">
      <c r="A142" s="674"/>
      <c r="B142" s="675"/>
      <c r="C142" s="691"/>
      <c r="D142" s="677"/>
      <c r="E142" s="678"/>
      <c r="F142" s="679"/>
      <c r="G142" s="680"/>
      <c r="H142" s="680"/>
      <c r="I142" s="681"/>
    </row>
    <row r="143" spans="1:9">
      <c r="A143" s="674" t="s">
        <v>1465</v>
      </c>
      <c r="B143" s="675"/>
      <c r="C143" s="692" t="s">
        <v>1457</v>
      </c>
      <c r="D143" s="677"/>
      <c r="E143" s="678"/>
      <c r="F143" s="679" t="s">
        <v>3</v>
      </c>
      <c r="G143" s="680">
        <v>4</v>
      </c>
      <c r="H143" s="680">
        <v>0</v>
      </c>
      <c r="I143" s="681">
        <f>G143*H143</f>
        <v>0</v>
      </c>
    </row>
    <row r="144" spans="1:9" ht="38.25">
      <c r="A144" s="674"/>
      <c r="B144" s="675"/>
      <c r="C144" s="677" t="s">
        <v>1461</v>
      </c>
      <c r="D144" s="677"/>
      <c r="E144" s="678"/>
      <c r="F144" s="679"/>
      <c r="G144" s="680"/>
      <c r="H144" s="680"/>
      <c r="I144" s="681"/>
    </row>
    <row r="145" spans="1:9" ht="178.5" customHeight="1">
      <c r="A145" s="674"/>
      <c r="B145" s="675"/>
      <c r="C145" s="691" t="s">
        <v>1464</v>
      </c>
      <c r="D145" s="677"/>
      <c r="E145" s="678"/>
      <c r="F145" s="679"/>
      <c r="G145" s="680"/>
      <c r="H145" s="680"/>
      <c r="I145" s="681"/>
    </row>
    <row r="146" spans="1:9">
      <c r="A146" s="674"/>
      <c r="B146" s="675"/>
      <c r="C146" s="691"/>
      <c r="D146" s="677"/>
      <c r="E146" s="678"/>
      <c r="F146" s="679"/>
      <c r="G146" s="680"/>
      <c r="H146" s="680"/>
      <c r="I146" s="681"/>
    </row>
    <row r="147" spans="1:9">
      <c r="A147" s="674" t="s">
        <v>1466</v>
      </c>
      <c r="B147" s="675"/>
      <c r="C147" s="692" t="s">
        <v>1467</v>
      </c>
      <c r="D147" s="677"/>
      <c r="E147" s="678"/>
      <c r="F147" s="679" t="s">
        <v>3</v>
      </c>
      <c r="G147" s="680">
        <f>SUM(G150:G153)</f>
        <v>76</v>
      </c>
      <c r="H147" s="680">
        <v>0</v>
      </c>
      <c r="I147" s="681">
        <f>G147*H147</f>
        <v>0</v>
      </c>
    </row>
    <row r="148" spans="1:9" ht="38.25">
      <c r="A148" s="674"/>
      <c r="B148" s="675"/>
      <c r="C148" s="677" t="s">
        <v>1468</v>
      </c>
      <c r="D148" s="677"/>
      <c r="E148" s="678"/>
      <c r="F148" s="679"/>
      <c r="G148" s="680"/>
      <c r="H148" s="680"/>
      <c r="I148" s="681"/>
    </row>
    <row r="149" spans="1:9" ht="51">
      <c r="A149" s="674"/>
      <c r="B149" s="675"/>
      <c r="C149" s="691" t="s">
        <v>1469</v>
      </c>
      <c r="D149" s="677"/>
      <c r="E149" s="678"/>
      <c r="F149" s="679"/>
      <c r="G149" s="680"/>
      <c r="H149" s="680"/>
      <c r="I149" s="681"/>
    </row>
    <row r="150" spans="1:9">
      <c r="A150" s="693" t="s">
        <v>1470</v>
      </c>
      <c r="B150" s="675"/>
      <c r="C150" s="691" t="s">
        <v>1471</v>
      </c>
      <c r="D150" s="677"/>
      <c r="E150" s="678"/>
      <c r="F150" s="679"/>
      <c r="G150" s="680">
        <v>28</v>
      </c>
      <c r="H150" s="680"/>
      <c r="I150" s="681"/>
    </row>
    <row r="151" spans="1:9">
      <c r="A151" s="693" t="s">
        <v>1470</v>
      </c>
      <c r="B151" s="675"/>
      <c r="C151" s="691" t="s">
        <v>1472</v>
      </c>
      <c r="D151" s="677"/>
      <c r="E151" s="678"/>
      <c r="F151" s="679"/>
      <c r="G151" s="680">
        <v>20</v>
      </c>
      <c r="H151" s="680"/>
      <c r="I151" s="681"/>
    </row>
    <row r="152" spans="1:9">
      <c r="A152" s="693" t="s">
        <v>1470</v>
      </c>
      <c r="B152" s="675"/>
      <c r="C152" s="691" t="s">
        <v>1473</v>
      </c>
      <c r="D152" s="677"/>
      <c r="E152" s="678"/>
      <c r="F152" s="679"/>
      <c r="G152" s="680">
        <v>12</v>
      </c>
      <c r="H152" s="680"/>
      <c r="I152" s="681"/>
    </row>
    <row r="153" spans="1:9">
      <c r="A153" s="693" t="s">
        <v>1470</v>
      </c>
      <c r="B153" s="675"/>
      <c r="C153" s="691" t="s">
        <v>1474</v>
      </c>
      <c r="D153" s="677"/>
      <c r="E153" s="678"/>
      <c r="F153" s="679"/>
      <c r="G153" s="680">
        <v>16</v>
      </c>
      <c r="H153" s="680"/>
      <c r="I153" s="681"/>
    </row>
    <row r="154" spans="1:9">
      <c r="A154" s="674"/>
      <c r="B154" s="675"/>
      <c r="C154" s="691"/>
      <c r="D154" s="677"/>
      <c r="E154" s="678"/>
      <c r="F154" s="679"/>
      <c r="G154" s="680"/>
      <c r="H154" s="680"/>
      <c r="I154" s="681"/>
    </row>
    <row r="155" spans="1:9">
      <c r="A155" s="674" t="s">
        <v>1475</v>
      </c>
      <c r="B155" s="675"/>
      <c r="C155" s="692" t="s">
        <v>1476</v>
      </c>
      <c r="D155" s="677"/>
      <c r="E155" s="678"/>
      <c r="F155" s="679" t="s">
        <v>3</v>
      </c>
      <c r="G155" s="680">
        <v>13</v>
      </c>
      <c r="H155" s="680">
        <v>0</v>
      </c>
      <c r="I155" s="681">
        <f>G155*H155</f>
        <v>0</v>
      </c>
    </row>
    <row r="156" spans="1:9" ht="38.25">
      <c r="A156" s="674"/>
      <c r="B156" s="675"/>
      <c r="C156" s="677" t="s">
        <v>1477</v>
      </c>
      <c r="D156" s="677"/>
      <c r="E156" s="678"/>
      <c r="F156" s="679"/>
      <c r="G156" s="680"/>
      <c r="H156" s="680"/>
      <c r="I156" s="681"/>
    </row>
    <row r="157" spans="1:9" ht="155.25" customHeight="1">
      <c r="A157" s="674"/>
      <c r="B157" s="675"/>
      <c r="C157" s="691" t="s">
        <v>1478</v>
      </c>
      <c r="D157" s="677"/>
      <c r="E157" s="678"/>
      <c r="F157" s="679"/>
      <c r="G157" s="680"/>
      <c r="H157" s="680"/>
      <c r="I157" s="681"/>
    </row>
    <row r="158" spans="1:9">
      <c r="A158" s="674"/>
      <c r="B158" s="675"/>
      <c r="C158" s="691"/>
      <c r="D158" s="677"/>
      <c r="E158" s="678"/>
      <c r="F158" s="679"/>
      <c r="G158" s="680"/>
      <c r="H158" s="680"/>
      <c r="I158" s="681"/>
    </row>
    <row r="159" spans="1:9">
      <c r="A159" s="674" t="s">
        <v>1479</v>
      </c>
      <c r="B159" s="675"/>
      <c r="C159" s="692" t="s">
        <v>1476</v>
      </c>
      <c r="D159" s="677"/>
      <c r="E159" s="678"/>
      <c r="F159" s="679" t="s">
        <v>3</v>
      </c>
      <c r="G159" s="680">
        <v>11</v>
      </c>
      <c r="H159" s="680">
        <v>0</v>
      </c>
      <c r="I159" s="681">
        <f>G159*H159</f>
        <v>0</v>
      </c>
    </row>
    <row r="160" spans="1:9" ht="38.25">
      <c r="A160" s="674"/>
      <c r="B160" s="675"/>
      <c r="C160" s="677" t="s">
        <v>1480</v>
      </c>
      <c r="D160" s="677"/>
      <c r="E160" s="678"/>
      <c r="F160" s="679"/>
      <c r="G160" s="680"/>
      <c r="H160" s="680"/>
      <c r="I160" s="681"/>
    </row>
    <row r="161" spans="1:9" ht="154.5" customHeight="1">
      <c r="A161" s="674"/>
      <c r="B161" s="675"/>
      <c r="C161" s="691" t="s">
        <v>1478</v>
      </c>
      <c r="D161" s="677"/>
      <c r="E161" s="678"/>
      <c r="F161" s="679"/>
      <c r="G161" s="680"/>
      <c r="H161" s="680"/>
      <c r="I161" s="681"/>
    </row>
    <row r="162" spans="1:9">
      <c r="A162" s="674"/>
      <c r="B162" s="675"/>
      <c r="C162" s="691"/>
      <c r="D162" s="677"/>
      <c r="E162" s="678"/>
      <c r="F162" s="679"/>
      <c r="G162" s="680"/>
      <c r="H162" s="680"/>
      <c r="I162" s="681"/>
    </row>
    <row r="163" spans="1:9">
      <c r="A163" s="674" t="s">
        <v>1481</v>
      </c>
      <c r="B163" s="675"/>
      <c r="C163" s="692" t="s">
        <v>1482</v>
      </c>
      <c r="D163" s="677"/>
      <c r="E163" s="678"/>
      <c r="F163" s="679" t="s">
        <v>3</v>
      </c>
      <c r="G163" s="680">
        <f>SUM(G166:G169)</f>
        <v>44</v>
      </c>
      <c r="H163" s="680">
        <v>0</v>
      </c>
      <c r="I163" s="681">
        <f>G163*H163</f>
        <v>0</v>
      </c>
    </row>
    <row r="164" spans="1:9" ht="38.25">
      <c r="A164" s="674"/>
      <c r="B164" s="675"/>
      <c r="C164" s="677" t="s">
        <v>1483</v>
      </c>
      <c r="D164" s="677"/>
      <c r="E164" s="678"/>
      <c r="F164" s="679"/>
      <c r="G164" s="680"/>
      <c r="H164" s="680"/>
      <c r="I164" s="681"/>
    </row>
    <row r="165" spans="1:9" ht="145.5" customHeight="1">
      <c r="A165" s="674"/>
      <c r="B165" s="675"/>
      <c r="C165" s="691" t="s">
        <v>1484</v>
      </c>
      <c r="D165" s="677"/>
      <c r="E165" s="678"/>
      <c r="F165" s="679"/>
      <c r="G165" s="680"/>
      <c r="H165" s="680"/>
      <c r="I165" s="681"/>
    </row>
    <row r="166" spans="1:9">
      <c r="A166" s="693" t="s">
        <v>1470</v>
      </c>
      <c r="B166" s="675"/>
      <c r="C166" s="691" t="s">
        <v>1471</v>
      </c>
      <c r="D166" s="677"/>
      <c r="E166" s="678"/>
      <c r="F166" s="679"/>
      <c r="G166" s="680">
        <v>6</v>
      </c>
      <c r="H166" s="680"/>
      <c r="I166" s="681"/>
    </row>
    <row r="167" spans="1:9">
      <c r="A167" s="693" t="s">
        <v>1470</v>
      </c>
      <c r="B167" s="675"/>
      <c r="C167" s="691" t="s">
        <v>1472</v>
      </c>
      <c r="D167" s="677"/>
      <c r="E167" s="678"/>
      <c r="F167" s="679"/>
      <c r="G167" s="680">
        <v>19</v>
      </c>
      <c r="H167" s="680"/>
      <c r="I167" s="681"/>
    </row>
    <row r="168" spans="1:9">
      <c r="A168" s="693" t="s">
        <v>1470</v>
      </c>
      <c r="B168" s="675"/>
      <c r="C168" s="691" t="s">
        <v>1473</v>
      </c>
      <c r="D168" s="677"/>
      <c r="E168" s="678"/>
      <c r="F168" s="679"/>
      <c r="G168" s="680">
        <v>13</v>
      </c>
      <c r="H168" s="680"/>
      <c r="I168" s="681"/>
    </row>
    <row r="169" spans="1:9">
      <c r="A169" s="693" t="s">
        <v>1470</v>
      </c>
      <c r="B169" s="675"/>
      <c r="C169" s="691" t="s">
        <v>1474</v>
      </c>
      <c r="D169" s="677"/>
      <c r="E169" s="678"/>
      <c r="F169" s="679"/>
      <c r="G169" s="680">
        <v>6</v>
      </c>
      <c r="H169" s="680"/>
      <c r="I169" s="681"/>
    </row>
    <row r="170" spans="1:9">
      <c r="A170" s="674"/>
      <c r="B170" s="675"/>
      <c r="C170" s="691"/>
      <c r="D170" s="677"/>
      <c r="E170" s="678"/>
      <c r="F170" s="679"/>
      <c r="G170" s="680"/>
      <c r="H170" s="680"/>
      <c r="I170" s="681"/>
    </row>
    <row r="171" spans="1:9">
      <c r="A171" s="674" t="s">
        <v>1485</v>
      </c>
      <c r="B171" s="675"/>
      <c r="C171" s="692" t="s">
        <v>1486</v>
      </c>
      <c r="D171" s="677"/>
      <c r="E171" s="678"/>
      <c r="F171" s="679" t="s">
        <v>3</v>
      </c>
      <c r="G171" s="680">
        <v>4</v>
      </c>
      <c r="H171" s="680">
        <v>0</v>
      </c>
      <c r="I171" s="681">
        <f>G171*H171</f>
        <v>0</v>
      </c>
    </row>
    <row r="172" spans="1:9" ht="38.25">
      <c r="A172" s="674"/>
      <c r="B172" s="675"/>
      <c r="C172" s="677" t="s">
        <v>1487</v>
      </c>
      <c r="D172" s="677"/>
      <c r="E172" s="678"/>
      <c r="F172" s="679"/>
      <c r="G172" s="680"/>
      <c r="H172" s="680"/>
      <c r="I172" s="681"/>
    </row>
    <row r="173" spans="1:9" ht="132" customHeight="1">
      <c r="A173" s="674"/>
      <c r="B173" s="675"/>
      <c r="C173" s="691" t="s">
        <v>1488</v>
      </c>
      <c r="D173" s="677"/>
      <c r="E173" s="678"/>
      <c r="F173" s="679"/>
      <c r="G173" s="680"/>
      <c r="H173" s="680"/>
      <c r="I173" s="681"/>
    </row>
    <row r="174" spans="1:9">
      <c r="A174" s="674"/>
      <c r="B174" s="675"/>
      <c r="C174" s="691"/>
      <c r="D174" s="677"/>
      <c r="E174" s="678"/>
      <c r="F174" s="679"/>
      <c r="G174" s="680"/>
      <c r="H174" s="680"/>
      <c r="I174" s="681"/>
    </row>
    <row r="175" spans="1:9">
      <c r="A175" s="674" t="s">
        <v>1489</v>
      </c>
      <c r="B175" s="675"/>
      <c r="C175" s="692" t="s">
        <v>1490</v>
      </c>
      <c r="D175" s="677"/>
      <c r="E175" s="678"/>
      <c r="F175" s="679" t="s">
        <v>3</v>
      </c>
      <c r="G175" s="680">
        <v>1</v>
      </c>
      <c r="H175" s="680">
        <v>0</v>
      </c>
      <c r="I175" s="681">
        <f>G175*H175</f>
        <v>0</v>
      </c>
    </row>
    <row r="176" spans="1:9" ht="38.25">
      <c r="A176" s="674"/>
      <c r="B176" s="675"/>
      <c r="C176" s="677" t="s">
        <v>1491</v>
      </c>
      <c r="D176" s="677"/>
      <c r="E176" s="678"/>
      <c r="F176" s="679"/>
      <c r="G176" s="680"/>
      <c r="H176" s="680"/>
      <c r="I176" s="681"/>
    </row>
    <row r="177" spans="1:9" ht="200.25" customHeight="1">
      <c r="A177" s="674"/>
      <c r="B177" s="675"/>
      <c r="C177" s="691" t="s">
        <v>1492</v>
      </c>
      <c r="D177" s="677"/>
      <c r="E177" s="678"/>
      <c r="F177" s="679"/>
      <c r="G177" s="680"/>
      <c r="H177" s="680"/>
      <c r="I177" s="681"/>
    </row>
    <row r="178" spans="1:9">
      <c r="A178" s="674"/>
      <c r="B178" s="675"/>
      <c r="C178" s="691"/>
      <c r="D178" s="677"/>
      <c r="E178" s="678"/>
      <c r="F178" s="679"/>
      <c r="G178" s="680"/>
      <c r="H178" s="680"/>
      <c r="I178" s="681"/>
    </row>
    <row r="179" spans="1:9">
      <c r="A179" s="674" t="s">
        <v>1493</v>
      </c>
      <c r="B179" s="675"/>
      <c r="C179" s="692" t="s">
        <v>1490</v>
      </c>
      <c r="D179" s="677"/>
      <c r="E179" s="678"/>
      <c r="F179" s="679" t="s">
        <v>3</v>
      </c>
      <c r="G179" s="680">
        <v>1</v>
      </c>
      <c r="H179" s="680">
        <v>0</v>
      </c>
      <c r="I179" s="681">
        <f>G179*H179</f>
        <v>0</v>
      </c>
    </row>
    <row r="180" spans="1:9" ht="38.25">
      <c r="A180" s="674"/>
      <c r="B180" s="675"/>
      <c r="C180" s="677" t="s">
        <v>1494</v>
      </c>
      <c r="D180" s="677"/>
      <c r="E180" s="678"/>
      <c r="F180" s="679"/>
      <c r="G180" s="680"/>
      <c r="H180" s="680"/>
      <c r="I180" s="681"/>
    </row>
    <row r="181" spans="1:9" ht="200.25" customHeight="1">
      <c r="A181" s="674"/>
      <c r="B181" s="675"/>
      <c r="C181" s="691" t="s">
        <v>1492</v>
      </c>
      <c r="D181" s="677"/>
      <c r="E181" s="678"/>
      <c r="F181" s="679"/>
      <c r="G181" s="680"/>
      <c r="H181" s="680"/>
      <c r="I181" s="681"/>
    </row>
    <row r="182" spans="1:9">
      <c r="A182" s="674"/>
      <c r="B182" s="675"/>
      <c r="C182" s="691"/>
      <c r="D182" s="677"/>
      <c r="E182" s="678"/>
      <c r="F182" s="679"/>
      <c r="G182" s="680"/>
      <c r="H182" s="680"/>
      <c r="I182" s="681"/>
    </row>
    <row r="183" spans="1:9">
      <c r="A183" s="674" t="s">
        <v>1495</v>
      </c>
      <c r="B183" s="675"/>
      <c r="C183" s="692" t="s">
        <v>1490</v>
      </c>
      <c r="D183" s="677"/>
      <c r="E183" s="678"/>
      <c r="F183" s="679" t="s">
        <v>3</v>
      </c>
      <c r="G183" s="680">
        <v>1</v>
      </c>
      <c r="H183" s="680">
        <v>0</v>
      </c>
      <c r="I183" s="681">
        <f>G183*H183</f>
        <v>0</v>
      </c>
    </row>
    <row r="184" spans="1:9" ht="38.25">
      <c r="A184" s="674"/>
      <c r="B184" s="675"/>
      <c r="C184" s="677" t="s">
        <v>1496</v>
      </c>
      <c r="D184" s="677"/>
      <c r="E184" s="678"/>
      <c r="F184" s="679"/>
      <c r="G184" s="680"/>
      <c r="H184" s="680"/>
      <c r="I184" s="681"/>
    </row>
    <row r="185" spans="1:9" ht="174" customHeight="1">
      <c r="A185" s="674"/>
      <c r="B185" s="675"/>
      <c r="C185" s="691" t="s">
        <v>1497</v>
      </c>
      <c r="D185" s="677"/>
      <c r="E185" s="678"/>
      <c r="F185" s="679"/>
      <c r="G185" s="680"/>
      <c r="H185" s="680"/>
      <c r="I185" s="681"/>
    </row>
    <row r="186" spans="1:9">
      <c r="A186" s="674"/>
      <c r="B186" s="675"/>
      <c r="C186" s="691"/>
      <c r="D186" s="677"/>
      <c r="E186" s="678"/>
      <c r="F186" s="679"/>
      <c r="G186" s="680"/>
      <c r="H186" s="680"/>
      <c r="I186" s="681"/>
    </row>
    <row r="187" spans="1:9">
      <c r="A187" s="674" t="s">
        <v>1498</v>
      </c>
      <c r="B187" s="675"/>
      <c r="C187" s="692" t="s">
        <v>1490</v>
      </c>
      <c r="D187" s="677"/>
      <c r="E187" s="678"/>
      <c r="F187" s="679" t="s">
        <v>3</v>
      </c>
      <c r="G187" s="680">
        <v>1</v>
      </c>
      <c r="H187" s="680">
        <v>0</v>
      </c>
      <c r="I187" s="681">
        <f>G187*H187</f>
        <v>0</v>
      </c>
    </row>
    <row r="188" spans="1:9" ht="38.25">
      <c r="A188" s="674"/>
      <c r="B188" s="675"/>
      <c r="C188" s="677" t="s">
        <v>1499</v>
      </c>
      <c r="D188" s="677"/>
      <c r="E188" s="678"/>
      <c r="F188" s="679"/>
      <c r="G188" s="680"/>
      <c r="H188" s="680"/>
      <c r="I188" s="681"/>
    </row>
    <row r="189" spans="1:9" ht="174.75" customHeight="1">
      <c r="A189" s="674"/>
      <c r="B189" s="675"/>
      <c r="C189" s="691" t="s">
        <v>1497</v>
      </c>
      <c r="D189" s="677"/>
      <c r="E189" s="678"/>
      <c r="F189" s="679"/>
      <c r="G189" s="680"/>
      <c r="H189" s="680"/>
      <c r="I189" s="681"/>
    </row>
    <row r="190" spans="1:9">
      <c r="A190" s="674"/>
      <c r="B190" s="675"/>
      <c r="C190" s="691"/>
      <c r="D190" s="677"/>
      <c r="E190" s="678"/>
      <c r="F190" s="679"/>
      <c r="G190" s="680"/>
      <c r="H190" s="680"/>
      <c r="I190" s="681"/>
    </row>
    <row r="191" spans="1:9">
      <c r="A191" s="674" t="s">
        <v>1500</v>
      </c>
      <c r="B191" s="675"/>
      <c r="C191" s="692" t="s">
        <v>1501</v>
      </c>
      <c r="D191" s="677"/>
      <c r="E191" s="678"/>
      <c r="F191" s="679" t="s">
        <v>3</v>
      </c>
      <c r="G191" s="680">
        <v>2</v>
      </c>
      <c r="H191" s="680">
        <v>0</v>
      </c>
      <c r="I191" s="681">
        <f>G191*H191</f>
        <v>0</v>
      </c>
    </row>
    <row r="192" spans="1:9" ht="38.25">
      <c r="A192" s="674"/>
      <c r="B192" s="675"/>
      <c r="C192" s="677" t="s">
        <v>1502</v>
      </c>
      <c r="D192" s="677"/>
      <c r="E192" s="678"/>
      <c r="F192" s="679"/>
      <c r="G192" s="680"/>
      <c r="H192" s="680"/>
      <c r="I192" s="681"/>
    </row>
    <row r="193" spans="1:9" ht="295.5" customHeight="1">
      <c r="A193" s="674"/>
      <c r="B193" s="675"/>
      <c r="C193" s="691" t="s">
        <v>1503</v>
      </c>
      <c r="D193" s="677"/>
      <c r="E193" s="678"/>
      <c r="F193" s="679"/>
      <c r="G193" s="680"/>
      <c r="H193" s="680"/>
      <c r="I193" s="681"/>
    </row>
    <row r="194" spans="1:9">
      <c r="A194" s="674"/>
      <c r="B194" s="675"/>
      <c r="C194" s="691"/>
      <c r="D194" s="677"/>
      <c r="E194" s="678"/>
      <c r="F194" s="679"/>
      <c r="G194" s="680"/>
      <c r="H194" s="680"/>
      <c r="I194" s="681"/>
    </row>
    <row r="195" spans="1:9">
      <c r="A195" s="674" t="s">
        <v>1504</v>
      </c>
      <c r="B195" s="675"/>
      <c r="C195" s="692" t="s">
        <v>1505</v>
      </c>
      <c r="D195" s="677"/>
      <c r="E195" s="678"/>
      <c r="F195" s="679" t="s">
        <v>3</v>
      </c>
      <c r="G195" s="680">
        <v>1</v>
      </c>
      <c r="H195" s="680">
        <v>0</v>
      </c>
      <c r="I195" s="681">
        <f>G195*H195</f>
        <v>0</v>
      </c>
    </row>
    <row r="196" spans="1:9" ht="54" customHeight="1">
      <c r="A196" s="674"/>
      <c r="B196" s="675"/>
      <c r="C196" s="677" t="s">
        <v>1506</v>
      </c>
      <c r="D196" s="677"/>
      <c r="E196" s="678"/>
      <c r="F196" s="679"/>
      <c r="G196" s="680"/>
      <c r="H196" s="680"/>
      <c r="I196" s="681"/>
    </row>
    <row r="197" spans="1:9" ht="204.75" customHeight="1">
      <c r="A197" s="674"/>
      <c r="B197" s="675"/>
      <c r="C197" s="691" t="s">
        <v>1507</v>
      </c>
      <c r="D197" s="677"/>
      <c r="E197" s="678"/>
      <c r="F197" s="679"/>
      <c r="G197" s="680"/>
      <c r="H197" s="680"/>
      <c r="I197" s="681"/>
    </row>
    <row r="198" spans="1:9" ht="15">
      <c r="A198" s="674"/>
      <c r="B198" s="675"/>
      <c r="C198" s="694" t="s">
        <v>1508</v>
      </c>
      <c r="D198" s="643"/>
      <c r="E198" s="644"/>
      <c r="F198" s="648"/>
      <c r="G198" s="649"/>
      <c r="H198" s="649"/>
      <c r="I198" s="673"/>
    </row>
    <row r="199" spans="1:9">
      <c r="A199" s="674"/>
      <c r="B199" s="675"/>
      <c r="C199" s="691"/>
      <c r="D199" s="677"/>
      <c r="E199" s="678"/>
      <c r="F199" s="679"/>
      <c r="G199" s="680"/>
      <c r="H199" s="680"/>
      <c r="I199" s="681"/>
    </row>
    <row r="200" spans="1:9">
      <c r="A200" s="674" t="s">
        <v>1509</v>
      </c>
      <c r="B200" s="675"/>
      <c r="C200" s="692" t="s">
        <v>1505</v>
      </c>
      <c r="D200" s="677"/>
      <c r="E200" s="678"/>
      <c r="F200" s="679" t="s">
        <v>3</v>
      </c>
      <c r="G200" s="680">
        <v>1</v>
      </c>
      <c r="H200" s="680">
        <v>0</v>
      </c>
      <c r="I200" s="681">
        <f>G200*H200</f>
        <v>0</v>
      </c>
    </row>
    <row r="201" spans="1:9" ht="54.75" customHeight="1">
      <c r="A201" s="674"/>
      <c r="B201" s="675"/>
      <c r="C201" s="677" t="s">
        <v>1510</v>
      </c>
      <c r="D201" s="677"/>
      <c r="E201" s="678"/>
      <c r="F201" s="679"/>
      <c r="G201" s="680"/>
      <c r="H201" s="680"/>
      <c r="I201" s="681"/>
    </row>
    <row r="202" spans="1:9" ht="204" customHeight="1">
      <c r="A202" s="674"/>
      <c r="B202" s="675"/>
      <c r="C202" s="691" t="s">
        <v>1511</v>
      </c>
      <c r="D202" s="677"/>
      <c r="E202" s="678"/>
      <c r="F202" s="679"/>
      <c r="G202" s="680"/>
      <c r="H202" s="680"/>
      <c r="I202" s="681"/>
    </row>
    <row r="203" spans="1:9" ht="15">
      <c r="A203" s="674"/>
      <c r="B203" s="675"/>
      <c r="C203" s="694" t="s">
        <v>1508</v>
      </c>
      <c r="D203" s="643"/>
      <c r="E203" s="644"/>
      <c r="F203" s="648"/>
      <c r="G203" s="649"/>
      <c r="H203" s="649"/>
      <c r="I203" s="673"/>
    </row>
    <row r="204" spans="1:9">
      <c r="A204" s="674"/>
      <c r="B204" s="675"/>
      <c r="C204" s="691"/>
      <c r="D204" s="677"/>
      <c r="E204" s="678"/>
      <c r="F204" s="679"/>
      <c r="G204" s="680"/>
      <c r="H204" s="680"/>
      <c r="I204" s="681"/>
    </row>
    <row r="205" spans="1:9">
      <c r="A205" s="674" t="s">
        <v>1512</v>
      </c>
      <c r="B205" s="675"/>
      <c r="C205" s="692" t="s">
        <v>1513</v>
      </c>
      <c r="D205" s="677"/>
      <c r="E205" s="678"/>
      <c r="F205" s="679" t="s">
        <v>3</v>
      </c>
      <c r="G205" s="680">
        <v>2</v>
      </c>
      <c r="H205" s="680">
        <v>0</v>
      </c>
      <c r="I205" s="681">
        <f>G205*H205</f>
        <v>0</v>
      </c>
    </row>
    <row r="206" spans="1:9" ht="38.25">
      <c r="A206" s="674"/>
      <c r="B206" s="675"/>
      <c r="C206" s="677" t="s">
        <v>1514</v>
      </c>
      <c r="D206" s="677"/>
      <c r="E206" s="678"/>
      <c r="F206" s="679"/>
      <c r="G206" s="680"/>
      <c r="H206" s="680"/>
      <c r="I206" s="681"/>
    </row>
    <row r="207" spans="1:9" ht="114" customHeight="1">
      <c r="A207" s="674"/>
      <c r="B207" s="675"/>
      <c r="C207" s="691" t="s">
        <v>1515</v>
      </c>
      <c r="D207" s="677"/>
      <c r="E207" s="678"/>
      <c r="F207" s="679"/>
      <c r="G207" s="680"/>
      <c r="H207" s="680"/>
      <c r="I207" s="681"/>
    </row>
    <row r="208" spans="1:9">
      <c r="A208" s="674"/>
      <c r="B208" s="675"/>
      <c r="C208" s="691"/>
      <c r="D208" s="677"/>
      <c r="E208" s="678"/>
      <c r="F208" s="679"/>
      <c r="G208" s="680"/>
      <c r="H208" s="680"/>
      <c r="I208" s="681"/>
    </row>
    <row r="209" spans="1:9">
      <c r="A209" s="674" t="s">
        <v>1516</v>
      </c>
      <c r="B209" s="675"/>
      <c r="C209" s="692" t="s">
        <v>1513</v>
      </c>
      <c r="D209" s="677"/>
      <c r="E209" s="678"/>
      <c r="F209" s="679" t="s">
        <v>3</v>
      </c>
      <c r="G209" s="680">
        <v>2</v>
      </c>
      <c r="H209" s="680">
        <v>0</v>
      </c>
      <c r="I209" s="681">
        <f>G209*H209</f>
        <v>0</v>
      </c>
    </row>
    <row r="210" spans="1:9" ht="38.25">
      <c r="A210" s="674"/>
      <c r="B210" s="675"/>
      <c r="C210" s="677" t="s">
        <v>1517</v>
      </c>
      <c r="D210" s="677"/>
      <c r="E210" s="678"/>
      <c r="F210" s="679"/>
      <c r="G210" s="680"/>
      <c r="H210" s="680"/>
      <c r="I210" s="681"/>
    </row>
    <row r="211" spans="1:9" ht="114" customHeight="1">
      <c r="A211" s="674"/>
      <c r="B211" s="675"/>
      <c r="C211" s="691" t="s">
        <v>1515</v>
      </c>
      <c r="D211" s="677"/>
      <c r="E211" s="678"/>
      <c r="F211" s="679"/>
      <c r="G211" s="680"/>
      <c r="H211" s="680"/>
      <c r="I211" s="681"/>
    </row>
    <row r="212" spans="1:9">
      <c r="A212" s="674"/>
      <c r="B212" s="675"/>
      <c r="C212" s="691"/>
      <c r="D212" s="677"/>
      <c r="E212" s="678"/>
      <c r="F212" s="679"/>
      <c r="G212" s="680"/>
      <c r="H212" s="680"/>
      <c r="I212" s="681"/>
    </row>
    <row r="213" spans="1:9">
      <c r="A213" s="674" t="s">
        <v>1518</v>
      </c>
      <c r="B213" s="675"/>
      <c r="C213" s="692" t="s">
        <v>1519</v>
      </c>
      <c r="D213" s="677"/>
      <c r="E213" s="678"/>
      <c r="F213" s="679" t="s">
        <v>3</v>
      </c>
      <c r="G213" s="680">
        <v>1</v>
      </c>
      <c r="H213" s="680">
        <v>0</v>
      </c>
      <c r="I213" s="681">
        <f>G213*H213</f>
        <v>0</v>
      </c>
    </row>
    <row r="214" spans="1:9" ht="66.75" customHeight="1">
      <c r="A214" s="674"/>
      <c r="B214" s="675"/>
      <c r="C214" s="677" t="s">
        <v>1520</v>
      </c>
      <c r="D214" s="677"/>
      <c r="E214" s="678"/>
      <c r="F214" s="679"/>
      <c r="G214" s="680"/>
      <c r="H214" s="680"/>
      <c r="I214" s="681"/>
    </row>
    <row r="215" spans="1:9" ht="259.5" customHeight="1">
      <c r="A215" s="674"/>
      <c r="B215" s="675"/>
      <c r="C215" s="691" t="s">
        <v>1521</v>
      </c>
      <c r="D215" s="677"/>
      <c r="E215" s="678"/>
      <c r="F215" s="679"/>
      <c r="G215" s="680"/>
      <c r="H215" s="680"/>
      <c r="I215" s="681"/>
    </row>
    <row r="216" spans="1:9" ht="15">
      <c r="A216" s="674"/>
      <c r="B216" s="675"/>
      <c r="C216" s="694" t="s">
        <v>1508</v>
      </c>
      <c r="D216" s="643"/>
      <c r="E216" s="644"/>
      <c r="F216" s="648"/>
      <c r="G216" s="649"/>
      <c r="H216" s="649"/>
      <c r="I216" s="673"/>
    </row>
    <row r="217" spans="1:9">
      <c r="A217" s="674"/>
      <c r="B217" s="675"/>
      <c r="C217" s="691"/>
      <c r="D217" s="677"/>
      <c r="E217" s="678"/>
      <c r="F217" s="679"/>
      <c r="G217" s="680"/>
      <c r="H217" s="680"/>
      <c r="I217" s="681"/>
    </row>
    <row r="218" spans="1:9">
      <c r="A218" s="674" t="s">
        <v>1522</v>
      </c>
      <c r="B218" s="675"/>
      <c r="C218" s="692" t="s">
        <v>1519</v>
      </c>
      <c r="D218" s="677"/>
      <c r="E218" s="678"/>
      <c r="F218" s="679" t="s">
        <v>3</v>
      </c>
      <c r="G218" s="680">
        <v>1</v>
      </c>
      <c r="H218" s="680">
        <v>0</v>
      </c>
      <c r="I218" s="681">
        <f>G218*H218</f>
        <v>0</v>
      </c>
    </row>
    <row r="219" spans="1:9" ht="65.25" customHeight="1">
      <c r="A219" s="674"/>
      <c r="B219" s="675"/>
      <c r="C219" s="677" t="s">
        <v>1523</v>
      </c>
      <c r="D219" s="677"/>
      <c r="E219" s="678"/>
      <c r="F219" s="679"/>
      <c r="G219" s="680"/>
      <c r="H219" s="680"/>
      <c r="I219" s="681"/>
    </row>
    <row r="220" spans="1:9" ht="255" customHeight="1">
      <c r="A220" s="674"/>
      <c r="B220" s="675"/>
      <c r="C220" s="691" t="s">
        <v>1524</v>
      </c>
      <c r="D220" s="677"/>
      <c r="E220" s="678"/>
      <c r="F220" s="679"/>
      <c r="G220" s="680"/>
      <c r="H220" s="680"/>
      <c r="I220" s="681"/>
    </row>
    <row r="221" spans="1:9" ht="15">
      <c r="A221" s="674"/>
      <c r="B221" s="675"/>
      <c r="C221" s="694" t="s">
        <v>1508</v>
      </c>
      <c r="D221" s="643"/>
      <c r="E221" s="644"/>
      <c r="F221" s="648"/>
      <c r="G221" s="649"/>
      <c r="H221" s="649"/>
      <c r="I221" s="673"/>
    </row>
    <row r="222" spans="1:9">
      <c r="A222" s="674"/>
      <c r="B222" s="675"/>
      <c r="C222" s="691"/>
      <c r="D222" s="677"/>
      <c r="E222" s="678"/>
      <c r="F222" s="679"/>
      <c r="G222" s="680"/>
      <c r="H222" s="680"/>
      <c r="I222" s="681"/>
    </row>
    <row r="223" spans="1:9">
      <c r="A223" s="674" t="s">
        <v>1525</v>
      </c>
      <c r="B223" s="675"/>
      <c r="C223" s="692" t="s">
        <v>1519</v>
      </c>
      <c r="D223" s="677"/>
      <c r="E223" s="678"/>
      <c r="F223" s="679" t="s">
        <v>3</v>
      </c>
      <c r="G223" s="680">
        <v>1</v>
      </c>
      <c r="H223" s="680">
        <v>0</v>
      </c>
      <c r="I223" s="681">
        <f>G223*H223</f>
        <v>0</v>
      </c>
    </row>
    <row r="224" spans="1:9" ht="67.5" customHeight="1">
      <c r="A224" s="674"/>
      <c r="B224" s="675"/>
      <c r="C224" s="677" t="s">
        <v>1526</v>
      </c>
      <c r="D224" s="677"/>
      <c r="E224" s="678"/>
      <c r="F224" s="679"/>
      <c r="G224" s="680"/>
      <c r="H224" s="680"/>
      <c r="I224" s="681"/>
    </row>
    <row r="225" spans="1:9" ht="243" customHeight="1">
      <c r="A225" s="674"/>
      <c r="B225" s="675"/>
      <c r="C225" s="691" t="s">
        <v>1527</v>
      </c>
      <c r="D225" s="677"/>
      <c r="E225" s="678"/>
      <c r="F225" s="679"/>
      <c r="G225" s="680"/>
      <c r="H225" s="680"/>
      <c r="I225" s="681"/>
    </row>
    <row r="226" spans="1:9" ht="15">
      <c r="A226" s="674"/>
      <c r="B226" s="675"/>
      <c r="C226" s="694" t="s">
        <v>1508</v>
      </c>
      <c r="D226" s="643"/>
      <c r="E226" s="644"/>
      <c r="F226" s="648"/>
      <c r="G226" s="649"/>
      <c r="H226" s="649"/>
      <c r="I226" s="673"/>
    </row>
    <row r="227" spans="1:9">
      <c r="A227" s="674"/>
      <c r="B227" s="675"/>
      <c r="C227" s="691"/>
      <c r="D227" s="677"/>
      <c r="E227" s="678"/>
      <c r="F227" s="679"/>
      <c r="G227" s="680"/>
      <c r="H227" s="680"/>
      <c r="I227" s="681"/>
    </row>
    <row r="228" spans="1:9">
      <c r="A228" s="674" t="s">
        <v>1528</v>
      </c>
      <c r="B228" s="675"/>
      <c r="C228" s="692" t="s">
        <v>1519</v>
      </c>
      <c r="D228" s="677"/>
      <c r="E228" s="678"/>
      <c r="F228" s="679" t="s">
        <v>3</v>
      </c>
      <c r="G228" s="680">
        <v>1</v>
      </c>
      <c r="H228" s="680">
        <v>0</v>
      </c>
      <c r="I228" s="681">
        <f>G228*H228</f>
        <v>0</v>
      </c>
    </row>
    <row r="229" spans="1:9" ht="38.25">
      <c r="A229" s="674"/>
      <c r="B229" s="675"/>
      <c r="C229" s="677" t="s">
        <v>1529</v>
      </c>
      <c r="D229" s="677"/>
      <c r="E229" s="678"/>
      <c r="F229" s="679"/>
      <c r="G229" s="680"/>
      <c r="H229" s="680"/>
      <c r="I229" s="681"/>
    </row>
    <row r="230" spans="1:9" ht="270" customHeight="1">
      <c r="A230" s="674"/>
      <c r="B230" s="675"/>
      <c r="C230" s="691" t="s">
        <v>1530</v>
      </c>
      <c r="D230" s="677"/>
      <c r="E230" s="678"/>
      <c r="F230" s="679"/>
      <c r="G230" s="680"/>
      <c r="H230" s="680"/>
      <c r="I230" s="681"/>
    </row>
    <row r="231" spans="1:9" ht="15">
      <c r="A231" s="636"/>
      <c r="B231" s="672"/>
      <c r="C231" s="695"/>
      <c r="D231" s="643"/>
      <c r="E231" s="644"/>
      <c r="F231" s="648"/>
      <c r="G231" s="649"/>
      <c r="H231" s="649"/>
      <c r="I231" s="673"/>
    </row>
    <row r="232" spans="1:9">
      <c r="A232" s="674" t="s">
        <v>1531</v>
      </c>
      <c r="B232" s="675"/>
      <c r="C232" s="692" t="s">
        <v>1519</v>
      </c>
      <c r="D232" s="677"/>
      <c r="E232" s="678"/>
      <c r="F232" s="679" t="s">
        <v>3</v>
      </c>
      <c r="G232" s="680">
        <v>1</v>
      </c>
      <c r="H232" s="680">
        <v>0</v>
      </c>
      <c r="I232" s="681">
        <f>G232*H232</f>
        <v>0</v>
      </c>
    </row>
    <row r="233" spans="1:9" ht="38.25">
      <c r="A233" s="674"/>
      <c r="B233" s="675"/>
      <c r="C233" s="677" t="s">
        <v>1532</v>
      </c>
      <c r="D233" s="677"/>
      <c r="E233" s="678"/>
      <c r="F233" s="679"/>
      <c r="G233" s="680"/>
      <c r="H233" s="680"/>
      <c r="I233" s="681"/>
    </row>
    <row r="234" spans="1:9" ht="255" customHeight="1">
      <c r="A234" s="674"/>
      <c r="B234" s="675"/>
      <c r="C234" s="691" t="s">
        <v>1533</v>
      </c>
      <c r="D234" s="677"/>
      <c r="E234" s="678"/>
      <c r="F234" s="679"/>
      <c r="G234" s="680"/>
      <c r="H234" s="680"/>
      <c r="I234" s="681"/>
    </row>
    <row r="235" spans="1:9" ht="15">
      <c r="A235" s="636"/>
      <c r="B235" s="672"/>
      <c r="C235" s="695"/>
      <c r="D235" s="643"/>
      <c r="E235" s="644"/>
      <c r="F235" s="648"/>
      <c r="G235" s="649"/>
      <c r="H235" s="649"/>
      <c r="I235" s="673"/>
    </row>
    <row r="236" spans="1:9">
      <c r="A236" s="674" t="s">
        <v>1534</v>
      </c>
      <c r="B236" s="675"/>
      <c r="C236" s="692" t="s">
        <v>1519</v>
      </c>
      <c r="D236" s="677"/>
      <c r="E236" s="678"/>
      <c r="F236" s="679" t="s">
        <v>3</v>
      </c>
      <c r="G236" s="680">
        <v>1</v>
      </c>
      <c r="H236" s="680">
        <v>0</v>
      </c>
      <c r="I236" s="681">
        <f>G236*H236</f>
        <v>0</v>
      </c>
    </row>
    <row r="237" spans="1:9" ht="65.25" customHeight="1">
      <c r="A237" s="674"/>
      <c r="B237" s="675"/>
      <c r="C237" s="677" t="s">
        <v>1535</v>
      </c>
      <c r="D237" s="677"/>
      <c r="E237" s="678"/>
      <c r="F237" s="679"/>
      <c r="G237" s="680"/>
      <c r="H237" s="680"/>
      <c r="I237" s="681"/>
    </row>
    <row r="238" spans="1:9" ht="270" customHeight="1">
      <c r="A238" s="674"/>
      <c r="B238" s="675"/>
      <c r="C238" s="691" t="s">
        <v>1536</v>
      </c>
      <c r="D238" s="677"/>
      <c r="E238" s="678"/>
      <c r="F238" s="679"/>
      <c r="G238" s="680"/>
      <c r="H238" s="680"/>
      <c r="I238" s="681"/>
    </row>
    <row r="239" spans="1:9" ht="15">
      <c r="A239" s="636"/>
      <c r="B239" s="672"/>
      <c r="C239" s="695"/>
      <c r="D239" s="643"/>
      <c r="E239" s="644"/>
      <c r="F239" s="648"/>
      <c r="G239" s="649"/>
      <c r="H239" s="649"/>
      <c r="I239" s="673"/>
    </row>
    <row r="240" spans="1:9">
      <c r="A240" s="674" t="s">
        <v>1537</v>
      </c>
      <c r="B240" s="675"/>
      <c r="C240" s="692" t="s">
        <v>1519</v>
      </c>
      <c r="D240" s="677"/>
      <c r="E240" s="678"/>
      <c r="F240" s="679" t="s">
        <v>3</v>
      </c>
      <c r="G240" s="680">
        <v>1</v>
      </c>
      <c r="H240" s="680">
        <v>0</v>
      </c>
      <c r="I240" s="681">
        <f>G240*H240</f>
        <v>0</v>
      </c>
    </row>
    <row r="241" spans="1:9" ht="66" customHeight="1">
      <c r="A241" s="674"/>
      <c r="B241" s="675"/>
      <c r="C241" s="677" t="s">
        <v>1538</v>
      </c>
      <c r="D241" s="677"/>
      <c r="E241" s="678"/>
      <c r="F241" s="679"/>
      <c r="G241" s="680"/>
      <c r="H241" s="680"/>
      <c r="I241" s="681"/>
    </row>
    <row r="242" spans="1:9" ht="260.25" customHeight="1">
      <c r="A242" s="674"/>
      <c r="B242" s="675"/>
      <c r="C242" s="691" t="s">
        <v>1539</v>
      </c>
      <c r="D242" s="677"/>
      <c r="E242" s="678"/>
      <c r="F242" s="679"/>
      <c r="G242" s="680"/>
      <c r="H242" s="680"/>
      <c r="I242" s="681"/>
    </row>
    <row r="243" spans="1:9" ht="15">
      <c r="A243" s="674"/>
      <c r="B243" s="675"/>
      <c r="C243" s="694" t="s">
        <v>1508</v>
      </c>
      <c r="D243" s="643"/>
      <c r="E243" s="644"/>
      <c r="F243" s="648"/>
      <c r="G243" s="649"/>
      <c r="H243" s="649"/>
      <c r="I243" s="673"/>
    </row>
    <row r="244" spans="1:9" ht="15">
      <c r="A244" s="636"/>
      <c r="B244" s="672"/>
      <c r="C244" s="695"/>
      <c r="D244" s="643"/>
      <c r="E244" s="644"/>
      <c r="F244" s="648"/>
      <c r="G244" s="649"/>
      <c r="H244" s="649"/>
      <c r="I244" s="673"/>
    </row>
    <row r="245" spans="1:9">
      <c r="A245" s="674" t="s">
        <v>1540</v>
      </c>
      <c r="B245" s="675"/>
      <c r="C245" s="692" t="s">
        <v>1519</v>
      </c>
      <c r="D245" s="677"/>
      <c r="E245" s="678"/>
      <c r="F245" s="679" t="s">
        <v>3</v>
      </c>
      <c r="G245" s="680">
        <v>1</v>
      </c>
      <c r="H245" s="680">
        <v>0</v>
      </c>
      <c r="I245" s="681">
        <f>G245*H245</f>
        <v>0</v>
      </c>
    </row>
    <row r="246" spans="1:9" ht="81.75" customHeight="1">
      <c r="A246" s="674"/>
      <c r="B246" s="675"/>
      <c r="C246" s="677" t="s">
        <v>1541</v>
      </c>
      <c r="D246" s="677"/>
      <c r="E246" s="678"/>
      <c r="F246" s="679"/>
      <c r="G246" s="680"/>
      <c r="H246" s="680"/>
      <c r="I246" s="681"/>
    </row>
    <row r="247" spans="1:9" ht="283.5" customHeight="1">
      <c r="A247" s="674"/>
      <c r="B247" s="675"/>
      <c r="C247" s="691" t="s">
        <v>1542</v>
      </c>
      <c r="D247" s="677"/>
      <c r="E247" s="678"/>
      <c r="F247" s="679"/>
      <c r="G247" s="680"/>
      <c r="H247" s="680"/>
      <c r="I247" s="681"/>
    </row>
    <row r="248" spans="1:9" ht="15">
      <c r="A248" s="674"/>
      <c r="B248" s="675"/>
      <c r="C248" s="694" t="s">
        <v>1508</v>
      </c>
      <c r="D248" s="643"/>
      <c r="E248" s="644"/>
      <c r="F248" s="648"/>
      <c r="G248" s="649"/>
      <c r="H248" s="649"/>
      <c r="I248" s="673"/>
    </row>
    <row r="249" spans="1:9" ht="15">
      <c r="A249" s="636"/>
      <c r="B249" s="672"/>
      <c r="C249" s="695"/>
      <c r="D249" s="643"/>
      <c r="E249" s="644"/>
      <c r="F249" s="648"/>
      <c r="G249" s="649"/>
      <c r="H249" s="649"/>
      <c r="I249" s="673"/>
    </row>
    <row r="250" spans="1:9">
      <c r="A250" s="674" t="s">
        <v>1543</v>
      </c>
      <c r="B250" s="675"/>
      <c r="C250" s="692" t="s">
        <v>1519</v>
      </c>
      <c r="D250" s="677"/>
      <c r="E250" s="678"/>
      <c r="F250" s="679" t="s">
        <v>3</v>
      </c>
      <c r="G250" s="680">
        <v>1</v>
      </c>
      <c r="H250" s="680">
        <v>0</v>
      </c>
      <c r="I250" s="681">
        <f>G250*H250</f>
        <v>0</v>
      </c>
    </row>
    <row r="251" spans="1:9" ht="81" customHeight="1">
      <c r="A251" s="674"/>
      <c r="B251" s="675"/>
      <c r="C251" s="677" t="s">
        <v>1544</v>
      </c>
      <c r="D251" s="677"/>
      <c r="E251" s="678"/>
      <c r="F251" s="679"/>
      <c r="G251" s="680"/>
      <c r="H251" s="680"/>
      <c r="I251" s="681"/>
    </row>
    <row r="252" spans="1:9" ht="255" customHeight="1">
      <c r="A252" s="674"/>
      <c r="B252" s="675"/>
      <c r="C252" s="691" t="s">
        <v>1545</v>
      </c>
      <c r="D252" s="677"/>
      <c r="E252" s="678"/>
      <c r="F252" s="679"/>
      <c r="G252" s="680"/>
      <c r="H252" s="680"/>
      <c r="I252" s="681"/>
    </row>
    <row r="253" spans="1:9" ht="15">
      <c r="A253" s="636"/>
      <c r="B253" s="672"/>
      <c r="C253" s="695"/>
      <c r="D253" s="643"/>
      <c r="E253" s="644"/>
      <c r="F253" s="648"/>
      <c r="G253" s="649"/>
      <c r="H253" s="649"/>
      <c r="I253" s="673"/>
    </row>
    <row r="254" spans="1:9">
      <c r="A254" s="674" t="s">
        <v>1546</v>
      </c>
      <c r="B254" s="675"/>
      <c r="C254" s="692" t="s">
        <v>1547</v>
      </c>
      <c r="D254" s="677"/>
      <c r="E254" s="678"/>
      <c r="F254" s="679" t="s">
        <v>3</v>
      </c>
      <c r="G254" s="680">
        <v>1</v>
      </c>
      <c r="H254" s="680">
        <v>0</v>
      </c>
      <c r="I254" s="681">
        <f>G254*H254</f>
        <v>0</v>
      </c>
    </row>
    <row r="255" spans="1:9" ht="38.25">
      <c r="A255" s="636"/>
      <c r="B255" s="672"/>
      <c r="C255" s="677" t="s">
        <v>1548</v>
      </c>
      <c r="D255" s="643"/>
      <c r="E255" s="644"/>
      <c r="F255" s="648"/>
      <c r="G255" s="649"/>
      <c r="H255" s="649"/>
      <c r="I255" s="673"/>
    </row>
    <row r="256" spans="1:9" ht="313.5" customHeight="1">
      <c r="A256" s="636"/>
      <c r="B256" s="672"/>
      <c r="C256" s="691" t="s">
        <v>1549</v>
      </c>
      <c r="D256" s="643"/>
      <c r="E256" s="644"/>
      <c r="F256" s="648"/>
      <c r="G256" s="649"/>
      <c r="H256" s="649"/>
      <c r="I256" s="673"/>
    </row>
    <row r="257" spans="1:9" ht="15">
      <c r="A257" s="674"/>
      <c r="B257" s="675"/>
      <c r="C257" s="694" t="s">
        <v>1508</v>
      </c>
      <c r="D257" s="643"/>
      <c r="E257" s="644"/>
      <c r="F257" s="648"/>
      <c r="G257" s="649"/>
      <c r="H257" s="649"/>
      <c r="I257" s="673"/>
    </row>
    <row r="258" spans="1:9" ht="15">
      <c r="A258" s="636"/>
      <c r="B258" s="672"/>
      <c r="C258" s="695"/>
      <c r="D258" s="643"/>
      <c r="E258" s="644"/>
      <c r="F258" s="648"/>
      <c r="G258" s="649"/>
      <c r="H258" s="649"/>
      <c r="I258" s="673"/>
    </row>
    <row r="259" spans="1:9">
      <c r="A259" s="674" t="s">
        <v>1550</v>
      </c>
      <c r="B259" s="675"/>
      <c r="C259" s="692" t="s">
        <v>1457</v>
      </c>
      <c r="D259" s="677"/>
      <c r="E259" s="678"/>
      <c r="F259" s="679" t="s">
        <v>3</v>
      </c>
      <c r="G259" s="680">
        <v>2</v>
      </c>
      <c r="H259" s="680">
        <v>0</v>
      </c>
      <c r="I259" s="681">
        <f>G259*H259</f>
        <v>0</v>
      </c>
    </row>
    <row r="260" spans="1:9" ht="38.25">
      <c r="A260" s="636"/>
      <c r="B260" s="672"/>
      <c r="C260" s="677" t="s">
        <v>1551</v>
      </c>
      <c r="D260" s="643"/>
      <c r="E260" s="644"/>
      <c r="F260" s="648"/>
      <c r="G260" s="649"/>
      <c r="H260" s="649"/>
      <c r="I260" s="673"/>
    </row>
    <row r="261" spans="1:9" ht="120.75" customHeight="1">
      <c r="A261" s="636"/>
      <c r="B261" s="672"/>
      <c r="C261" s="691" t="s">
        <v>1552</v>
      </c>
      <c r="D261" s="643"/>
      <c r="E261" s="644"/>
      <c r="F261" s="648"/>
      <c r="G261" s="649"/>
      <c r="H261" s="649"/>
      <c r="I261" s="673"/>
    </row>
    <row r="262" spans="1:9" ht="15">
      <c r="A262" s="636"/>
      <c r="B262" s="672"/>
      <c r="C262" s="695"/>
      <c r="D262" s="643"/>
      <c r="E262" s="644"/>
      <c r="F262" s="648"/>
      <c r="G262" s="649"/>
      <c r="H262" s="649"/>
      <c r="I262" s="673"/>
    </row>
    <row r="263" spans="1:9">
      <c r="A263" s="674" t="s">
        <v>1553</v>
      </c>
      <c r="B263" s="675"/>
      <c r="C263" s="692" t="s">
        <v>1554</v>
      </c>
      <c r="D263" s="677"/>
      <c r="E263" s="678"/>
      <c r="F263" s="679"/>
      <c r="G263" s="680"/>
      <c r="H263" s="680"/>
      <c r="I263" s="681"/>
    </row>
    <row r="264" spans="1:9" ht="40.5" customHeight="1">
      <c r="A264" s="674"/>
      <c r="B264" s="675"/>
      <c r="C264" s="691" t="s">
        <v>1555</v>
      </c>
      <c r="D264" s="677"/>
      <c r="E264" s="678"/>
      <c r="F264" s="679"/>
      <c r="G264" s="680"/>
      <c r="H264" s="680"/>
      <c r="I264" s="681"/>
    </row>
    <row r="265" spans="1:9">
      <c r="A265" s="693" t="s">
        <v>1470</v>
      </c>
      <c r="B265" s="675"/>
      <c r="C265" s="691" t="s">
        <v>1556</v>
      </c>
      <c r="D265" s="677"/>
      <c r="E265" s="678"/>
      <c r="F265" s="679" t="s">
        <v>3</v>
      </c>
      <c r="G265" s="680">
        <v>4</v>
      </c>
      <c r="H265" s="680">
        <v>0</v>
      </c>
      <c r="I265" s="681">
        <f>G265*H265</f>
        <v>0</v>
      </c>
    </row>
    <row r="266" spans="1:9">
      <c r="A266" s="693" t="s">
        <v>1470</v>
      </c>
      <c r="B266" s="675"/>
      <c r="C266" s="691" t="s">
        <v>1557</v>
      </c>
      <c r="D266" s="677"/>
      <c r="E266" s="678"/>
      <c r="F266" s="679" t="s">
        <v>3</v>
      </c>
      <c r="G266" s="680">
        <v>2</v>
      </c>
      <c r="H266" s="680">
        <v>0</v>
      </c>
      <c r="I266" s="681">
        <f>G266*H266</f>
        <v>0</v>
      </c>
    </row>
    <row r="267" spans="1:9">
      <c r="A267" s="674"/>
      <c r="B267" s="675"/>
      <c r="C267" s="691"/>
      <c r="D267" s="677"/>
      <c r="E267" s="678"/>
      <c r="F267" s="679"/>
      <c r="G267" s="680"/>
      <c r="H267" s="680"/>
      <c r="I267" s="681"/>
    </row>
    <row r="268" spans="1:9">
      <c r="A268" s="674" t="s">
        <v>1558</v>
      </c>
      <c r="B268" s="675"/>
      <c r="C268" s="692" t="s">
        <v>1559</v>
      </c>
      <c r="D268" s="677"/>
      <c r="E268" s="678"/>
      <c r="F268" s="679"/>
      <c r="G268" s="680"/>
      <c r="H268" s="680"/>
      <c r="I268" s="681"/>
    </row>
    <row r="269" spans="1:9" ht="66" customHeight="1">
      <c r="A269" s="674"/>
      <c r="B269" s="675"/>
      <c r="C269" s="691" t="s">
        <v>1560</v>
      </c>
      <c r="D269" s="677"/>
      <c r="E269" s="678"/>
      <c r="F269" s="679"/>
      <c r="G269" s="680"/>
      <c r="H269" s="680"/>
      <c r="I269" s="681"/>
    </row>
    <row r="270" spans="1:9">
      <c r="A270" s="693" t="s">
        <v>1470</v>
      </c>
      <c r="B270" s="675"/>
      <c r="C270" s="691" t="s">
        <v>1561</v>
      </c>
      <c r="D270" s="677"/>
      <c r="E270" s="678"/>
      <c r="F270" s="679" t="s">
        <v>3</v>
      </c>
      <c r="G270" s="680">
        <v>3</v>
      </c>
      <c r="H270" s="680">
        <v>0</v>
      </c>
      <c r="I270" s="681">
        <f>G270*H270</f>
        <v>0</v>
      </c>
    </row>
    <row r="271" spans="1:9">
      <c r="A271" s="693" t="s">
        <v>1470</v>
      </c>
      <c r="B271" s="675"/>
      <c r="C271" s="691" t="s">
        <v>1562</v>
      </c>
      <c r="D271" s="677"/>
      <c r="E271" s="678"/>
      <c r="F271" s="679" t="s">
        <v>3</v>
      </c>
      <c r="G271" s="680">
        <v>4</v>
      </c>
      <c r="H271" s="680">
        <v>0</v>
      </c>
      <c r="I271" s="681">
        <f>G271*H271</f>
        <v>0</v>
      </c>
    </row>
    <row r="272" spans="1:9">
      <c r="A272" s="693" t="s">
        <v>1470</v>
      </c>
      <c r="B272" s="675"/>
      <c r="C272" s="691" t="s">
        <v>1563</v>
      </c>
      <c r="D272" s="677"/>
      <c r="E272" s="678"/>
      <c r="F272" s="679" t="s">
        <v>3</v>
      </c>
      <c r="G272" s="680">
        <v>4</v>
      </c>
      <c r="H272" s="680">
        <v>0</v>
      </c>
      <c r="I272" s="681">
        <f>G272*H272</f>
        <v>0</v>
      </c>
    </row>
    <row r="273" spans="1:9">
      <c r="A273" s="674"/>
      <c r="B273" s="675"/>
      <c r="C273" s="691"/>
      <c r="D273" s="677"/>
      <c r="E273" s="678"/>
      <c r="F273" s="679"/>
      <c r="G273" s="680"/>
      <c r="H273" s="680"/>
      <c r="I273" s="681"/>
    </row>
    <row r="274" spans="1:9">
      <c r="A274" s="674" t="s">
        <v>1564</v>
      </c>
      <c r="B274" s="675"/>
      <c r="C274" s="692" t="s">
        <v>1565</v>
      </c>
      <c r="D274" s="677"/>
      <c r="E274" s="678"/>
      <c r="F274" s="679"/>
      <c r="G274" s="680"/>
      <c r="H274" s="680"/>
      <c r="I274" s="681"/>
    </row>
    <row r="275" spans="1:9" ht="64.5" customHeight="1">
      <c r="A275" s="674"/>
      <c r="B275" s="675"/>
      <c r="C275" s="691" t="s">
        <v>1566</v>
      </c>
      <c r="D275" s="677"/>
      <c r="E275" s="678"/>
      <c r="F275" s="679"/>
      <c r="G275" s="680"/>
      <c r="H275" s="680"/>
      <c r="I275" s="681"/>
    </row>
    <row r="276" spans="1:9">
      <c r="A276" s="693" t="s">
        <v>1470</v>
      </c>
      <c r="B276" s="675"/>
      <c r="C276" s="691" t="s">
        <v>1567</v>
      </c>
      <c r="D276" s="677"/>
      <c r="E276" s="678"/>
      <c r="F276" s="679" t="s">
        <v>3</v>
      </c>
      <c r="G276" s="680">
        <v>3</v>
      </c>
      <c r="H276" s="680">
        <v>0</v>
      </c>
      <c r="I276" s="681">
        <f>G276*H276</f>
        <v>0</v>
      </c>
    </row>
    <row r="277" spans="1:9">
      <c r="A277" s="693" t="s">
        <v>1470</v>
      </c>
      <c r="B277" s="675"/>
      <c r="C277" s="691" t="s">
        <v>1568</v>
      </c>
      <c r="D277" s="677"/>
      <c r="E277" s="678"/>
      <c r="F277" s="679" t="s">
        <v>3</v>
      </c>
      <c r="G277" s="680">
        <v>1</v>
      </c>
      <c r="H277" s="680">
        <v>0</v>
      </c>
      <c r="I277" s="681">
        <f>G277*H277</f>
        <v>0</v>
      </c>
    </row>
    <row r="278" spans="1:9">
      <c r="A278" s="674"/>
      <c r="B278" s="675"/>
      <c r="C278" s="691"/>
      <c r="D278" s="677"/>
      <c r="E278" s="678"/>
      <c r="F278" s="679"/>
      <c r="G278" s="680"/>
      <c r="H278" s="680"/>
      <c r="I278" s="681"/>
    </row>
    <row r="279" spans="1:9">
      <c r="A279" s="674" t="s">
        <v>1569</v>
      </c>
      <c r="B279" s="675"/>
      <c r="C279" s="692" t="s">
        <v>1570</v>
      </c>
      <c r="D279" s="677"/>
      <c r="E279" s="678"/>
      <c r="F279" s="679" t="s">
        <v>3</v>
      </c>
      <c r="G279" s="680">
        <v>4</v>
      </c>
      <c r="H279" s="680">
        <v>0</v>
      </c>
      <c r="I279" s="681">
        <f>G279*H279</f>
        <v>0</v>
      </c>
    </row>
    <row r="280" spans="1:9" ht="38.25">
      <c r="A280" s="674"/>
      <c r="B280" s="675"/>
      <c r="C280" s="677" t="s">
        <v>1571</v>
      </c>
      <c r="D280" s="643"/>
      <c r="E280" s="644"/>
      <c r="F280" s="648"/>
      <c r="G280" s="649"/>
      <c r="H280" s="649"/>
      <c r="I280" s="673"/>
    </row>
    <row r="281" spans="1:9" ht="152.25" customHeight="1">
      <c r="A281" s="674"/>
      <c r="B281" s="675"/>
      <c r="C281" s="691" t="s">
        <v>1572</v>
      </c>
      <c r="D281" s="643"/>
      <c r="E281" s="644"/>
      <c r="F281" s="648"/>
      <c r="G281" s="649"/>
      <c r="H281" s="649"/>
      <c r="I281" s="673"/>
    </row>
    <row r="282" spans="1:9" ht="15">
      <c r="A282" s="674"/>
      <c r="B282" s="675"/>
      <c r="C282" s="694" t="s">
        <v>1508</v>
      </c>
      <c r="D282" s="643"/>
      <c r="E282" s="644"/>
      <c r="F282" s="648"/>
      <c r="G282" s="649"/>
      <c r="H282" s="649"/>
      <c r="I282" s="673"/>
    </row>
    <row r="283" spans="1:9">
      <c r="A283" s="674"/>
      <c r="B283" s="675"/>
      <c r="C283" s="691"/>
      <c r="D283" s="677"/>
      <c r="E283" s="678"/>
      <c r="F283" s="679"/>
      <c r="G283" s="680"/>
      <c r="H283" s="680"/>
      <c r="I283" s="681"/>
    </row>
    <row r="284" spans="1:9">
      <c r="A284" s="674" t="s">
        <v>1573</v>
      </c>
      <c r="B284" s="675"/>
      <c r="C284" s="692" t="s">
        <v>1574</v>
      </c>
      <c r="D284" s="677"/>
      <c r="E284" s="678"/>
      <c r="F284" s="679" t="s">
        <v>3</v>
      </c>
      <c r="G284" s="680">
        <v>4</v>
      </c>
      <c r="H284" s="680">
        <v>0</v>
      </c>
      <c r="I284" s="681">
        <f>G284*H284</f>
        <v>0</v>
      </c>
    </row>
    <row r="285" spans="1:9" ht="38.25">
      <c r="A285" s="674"/>
      <c r="B285" s="675"/>
      <c r="C285" s="677" t="s">
        <v>1575</v>
      </c>
      <c r="D285" s="643"/>
      <c r="E285" s="644"/>
      <c r="F285" s="648"/>
      <c r="G285" s="649"/>
      <c r="H285" s="649"/>
      <c r="I285" s="673"/>
    </row>
    <row r="286" spans="1:9" ht="216.75">
      <c r="A286" s="674"/>
      <c r="B286" s="675"/>
      <c r="C286" s="691" t="s">
        <v>1576</v>
      </c>
      <c r="D286" s="643"/>
      <c r="E286" s="644"/>
      <c r="F286" s="648"/>
      <c r="G286" s="649"/>
      <c r="H286" s="649"/>
      <c r="I286" s="673"/>
    </row>
    <row r="287" spans="1:9" ht="15">
      <c r="A287" s="674"/>
      <c r="B287" s="675"/>
      <c r="C287" s="694" t="s">
        <v>1508</v>
      </c>
      <c r="D287" s="643"/>
      <c r="E287" s="644"/>
      <c r="F287" s="648"/>
      <c r="G287" s="649"/>
      <c r="H287" s="649"/>
      <c r="I287" s="673"/>
    </row>
    <row r="288" spans="1:9">
      <c r="A288" s="674"/>
      <c r="B288" s="675"/>
      <c r="C288" s="691"/>
      <c r="D288" s="677"/>
      <c r="E288" s="678"/>
      <c r="F288" s="679"/>
      <c r="G288" s="680"/>
      <c r="H288" s="680"/>
      <c r="I288" s="681"/>
    </row>
    <row r="289" spans="1:9">
      <c r="A289" s="674" t="s">
        <v>1577</v>
      </c>
      <c r="B289" s="675"/>
      <c r="C289" s="692" t="s">
        <v>1578</v>
      </c>
      <c r="D289" s="677"/>
      <c r="E289" s="678"/>
      <c r="F289" s="679" t="s">
        <v>3</v>
      </c>
      <c r="G289" s="680">
        <v>8</v>
      </c>
      <c r="H289" s="680">
        <v>0</v>
      </c>
      <c r="I289" s="681">
        <f>G289*H289</f>
        <v>0</v>
      </c>
    </row>
    <row r="290" spans="1:9" ht="38.25">
      <c r="A290" s="674"/>
      <c r="B290" s="675"/>
      <c r="C290" s="677" t="s">
        <v>1579</v>
      </c>
      <c r="D290" s="643"/>
      <c r="E290" s="644"/>
      <c r="F290" s="648"/>
      <c r="G290" s="649"/>
      <c r="H290" s="649"/>
      <c r="I290" s="673"/>
    </row>
    <row r="291" spans="1:9" ht="153">
      <c r="A291" s="674"/>
      <c r="B291" s="675"/>
      <c r="C291" s="691" t="s">
        <v>1580</v>
      </c>
      <c r="D291" s="643"/>
      <c r="E291" s="644"/>
      <c r="F291" s="648"/>
      <c r="G291" s="649"/>
      <c r="H291" s="649"/>
      <c r="I291" s="673"/>
    </row>
    <row r="292" spans="1:9" ht="15">
      <c r="A292" s="674"/>
      <c r="B292" s="675"/>
      <c r="C292" s="694" t="s">
        <v>1508</v>
      </c>
      <c r="D292" s="643"/>
      <c r="E292" s="644"/>
      <c r="F292" s="648"/>
      <c r="G292" s="649"/>
      <c r="H292" s="649"/>
      <c r="I292" s="673"/>
    </row>
    <row r="293" spans="1:9">
      <c r="A293" s="674"/>
      <c r="B293" s="675"/>
      <c r="C293" s="691"/>
      <c r="D293" s="677"/>
      <c r="E293" s="678"/>
      <c r="F293" s="679"/>
      <c r="G293" s="680"/>
      <c r="H293" s="680"/>
      <c r="I293" s="681"/>
    </row>
    <row r="294" spans="1:9">
      <c r="A294" s="674" t="s">
        <v>1581</v>
      </c>
      <c r="B294" s="675"/>
      <c r="C294" s="692" t="s">
        <v>1582</v>
      </c>
      <c r="D294" s="677"/>
      <c r="E294" s="678"/>
      <c r="F294" s="679" t="s">
        <v>3</v>
      </c>
      <c r="G294" s="680">
        <v>2</v>
      </c>
      <c r="H294" s="680">
        <v>0</v>
      </c>
      <c r="I294" s="681">
        <f>G294*H294</f>
        <v>0</v>
      </c>
    </row>
    <row r="295" spans="1:9" ht="38.25">
      <c r="A295" s="674"/>
      <c r="B295" s="675"/>
      <c r="C295" s="677" t="s">
        <v>1583</v>
      </c>
      <c r="D295" s="643"/>
      <c r="E295" s="644"/>
      <c r="F295" s="648"/>
      <c r="G295" s="649"/>
      <c r="H295" s="649"/>
      <c r="I295" s="673"/>
    </row>
    <row r="296" spans="1:9" ht="177.75" customHeight="1">
      <c r="A296" s="674"/>
      <c r="B296" s="675"/>
      <c r="C296" s="691" t="s">
        <v>1584</v>
      </c>
      <c r="D296" s="643"/>
      <c r="E296" s="644"/>
      <c r="F296" s="648"/>
      <c r="G296" s="649"/>
      <c r="H296" s="649"/>
      <c r="I296" s="673"/>
    </row>
    <row r="297" spans="1:9">
      <c r="A297" s="674"/>
      <c r="B297" s="675"/>
      <c r="C297" s="691"/>
      <c r="D297" s="677"/>
      <c r="E297" s="678"/>
      <c r="F297" s="679"/>
      <c r="G297" s="680"/>
      <c r="H297" s="680"/>
      <c r="I297" s="681"/>
    </row>
    <row r="298" spans="1:9">
      <c r="A298" s="674" t="s">
        <v>1585</v>
      </c>
      <c r="B298" s="675"/>
      <c r="C298" s="692" t="s">
        <v>1578</v>
      </c>
      <c r="D298" s="677"/>
      <c r="E298" s="678"/>
      <c r="F298" s="679" t="s">
        <v>3</v>
      </c>
      <c r="G298" s="680">
        <v>9</v>
      </c>
      <c r="H298" s="680">
        <v>0</v>
      </c>
      <c r="I298" s="681">
        <f>G298*H298</f>
        <v>0</v>
      </c>
    </row>
    <row r="299" spans="1:9" ht="38.25">
      <c r="A299" s="674"/>
      <c r="B299" s="675"/>
      <c r="C299" s="677" t="s">
        <v>1586</v>
      </c>
      <c r="D299" s="643"/>
      <c r="E299" s="644"/>
      <c r="F299" s="648"/>
      <c r="G299" s="649"/>
      <c r="H299" s="649"/>
      <c r="I299" s="673"/>
    </row>
    <row r="300" spans="1:9" ht="153">
      <c r="A300" s="674"/>
      <c r="B300" s="675"/>
      <c r="C300" s="691" t="s">
        <v>1580</v>
      </c>
      <c r="D300" s="643"/>
      <c r="E300" s="644"/>
      <c r="F300" s="648"/>
      <c r="G300" s="649"/>
      <c r="H300" s="649"/>
      <c r="I300" s="673"/>
    </row>
    <row r="301" spans="1:9" ht="15">
      <c r="A301" s="674"/>
      <c r="B301" s="675"/>
      <c r="C301" s="694" t="s">
        <v>1508</v>
      </c>
      <c r="D301" s="643"/>
      <c r="E301" s="644"/>
      <c r="F301" s="648"/>
      <c r="G301" s="649"/>
      <c r="H301" s="649"/>
      <c r="I301" s="673"/>
    </row>
    <row r="302" spans="1:9">
      <c r="A302" s="674"/>
      <c r="B302" s="675"/>
      <c r="C302" s="691"/>
      <c r="D302" s="677"/>
      <c r="E302" s="678"/>
      <c r="F302" s="679"/>
      <c r="G302" s="680"/>
      <c r="H302" s="680"/>
      <c r="I302" s="681"/>
    </row>
    <row r="303" spans="1:9">
      <c r="A303" s="674" t="s">
        <v>1587</v>
      </c>
      <c r="B303" s="675"/>
      <c r="C303" s="692" t="s">
        <v>1588</v>
      </c>
      <c r="D303" s="677"/>
      <c r="E303" s="678"/>
      <c r="F303" s="679" t="s">
        <v>3</v>
      </c>
      <c r="G303" s="680">
        <v>1</v>
      </c>
      <c r="H303" s="680">
        <v>0</v>
      </c>
      <c r="I303" s="681">
        <f>G303*H303</f>
        <v>0</v>
      </c>
    </row>
    <row r="304" spans="1:9" ht="38.25">
      <c r="A304" s="674"/>
      <c r="B304" s="675"/>
      <c r="C304" s="677" t="s">
        <v>1589</v>
      </c>
      <c r="D304" s="643"/>
      <c r="E304" s="644"/>
      <c r="F304" s="648"/>
      <c r="G304" s="649"/>
      <c r="H304" s="649"/>
      <c r="I304" s="673"/>
    </row>
    <row r="305" spans="1:9" ht="230.25" customHeight="1">
      <c r="A305" s="674"/>
      <c r="B305" s="675"/>
      <c r="C305" s="691" t="s">
        <v>1590</v>
      </c>
      <c r="D305" s="643"/>
      <c r="E305" s="644"/>
      <c r="F305" s="648"/>
      <c r="G305" s="649"/>
      <c r="H305" s="649"/>
      <c r="I305" s="673"/>
    </row>
    <row r="306" spans="1:9">
      <c r="A306" s="674"/>
      <c r="B306" s="675"/>
      <c r="C306" s="691"/>
      <c r="D306" s="677"/>
      <c r="E306" s="678"/>
      <c r="F306" s="679"/>
      <c r="G306" s="680"/>
      <c r="H306" s="680"/>
      <c r="I306" s="681"/>
    </row>
    <row r="307" spans="1:9">
      <c r="A307" s="674" t="s">
        <v>1591</v>
      </c>
      <c r="B307" s="675"/>
      <c r="C307" s="692" t="s">
        <v>1592</v>
      </c>
      <c r="D307" s="677"/>
      <c r="E307" s="678"/>
      <c r="F307" s="679" t="s">
        <v>3</v>
      </c>
      <c r="G307" s="680">
        <v>1</v>
      </c>
      <c r="H307" s="680">
        <v>0</v>
      </c>
      <c r="I307" s="681">
        <f>G307*H307</f>
        <v>0</v>
      </c>
    </row>
    <row r="308" spans="1:9" ht="38.25">
      <c r="A308" s="674"/>
      <c r="B308" s="675"/>
      <c r="C308" s="677" t="s">
        <v>1593</v>
      </c>
      <c r="D308" s="643"/>
      <c r="E308" s="644"/>
      <c r="F308" s="648"/>
      <c r="G308" s="649"/>
      <c r="H308" s="649"/>
      <c r="I308" s="673"/>
    </row>
    <row r="309" spans="1:9" ht="229.5">
      <c r="A309" s="674"/>
      <c r="B309" s="675"/>
      <c r="C309" s="691" t="s">
        <v>1594</v>
      </c>
      <c r="D309" s="643"/>
      <c r="E309" s="644"/>
      <c r="F309" s="648"/>
      <c r="G309" s="649"/>
      <c r="H309" s="649"/>
      <c r="I309" s="673"/>
    </row>
    <row r="310" spans="1:9">
      <c r="A310" s="674"/>
      <c r="B310" s="675"/>
      <c r="C310" s="691"/>
      <c r="D310" s="677"/>
      <c r="E310" s="678"/>
      <c r="F310" s="679"/>
      <c r="G310" s="680"/>
      <c r="H310" s="680"/>
      <c r="I310" s="681"/>
    </row>
    <row r="311" spans="1:9">
      <c r="A311" s="674" t="s">
        <v>1595</v>
      </c>
      <c r="B311" s="675"/>
      <c r="C311" s="692" t="s">
        <v>1596</v>
      </c>
      <c r="D311" s="677"/>
      <c r="E311" s="678"/>
      <c r="F311" s="679" t="s">
        <v>3</v>
      </c>
      <c r="G311" s="680">
        <v>2</v>
      </c>
      <c r="H311" s="680">
        <v>0</v>
      </c>
      <c r="I311" s="681">
        <f>G311*H311</f>
        <v>0</v>
      </c>
    </row>
    <row r="312" spans="1:9" ht="38.25">
      <c r="A312" s="674"/>
      <c r="B312" s="675"/>
      <c r="C312" s="677" t="s">
        <v>1597</v>
      </c>
      <c r="D312" s="643"/>
      <c r="E312" s="644"/>
      <c r="F312" s="648"/>
      <c r="G312" s="649"/>
      <c r="H312" s="649"/>
      <c r="I312" s="673"/>
    </row>
    <row r="313" spans="1:9" ht="72.75" customHeight="1">
      <c r="A313" s="674"/>
      <c r="B313" s="675"/>
      <c r="C313" s="691" t="s">
        <v>1598</v>
      </c>
      <c r="D313" s="643"/>
      <c r="E313" s="644"/>
      <c r="F313" s="648"/>
      <c r="G313" s="649"/>
      <c r="H313" s="649"/>
      <c r="I313" s="673"/>
    </row>
    <row r="314" spans="1:9" ht="15">
      <c r="A314" s="674"/>
      <c r="B314" s="675"/>
      <c r="C314" s="694" t="s">
        <v>1508</v>
      </c>
      <c r="D314" s="643"/>
      <c r="E314" s="644"/>
      <c r="F314" s="648"/>
      <c r="G314" s="649"/>
      <c r="H314" s="649"/>
      <c r="I314" s="673"/>
    </row>
    <row r="315" spans="1:9">
      <c r="A315" s="674"/>
      <c r="B315" s="675"/>
      <c r="C315" s="691"/>
      <c r="D315" s="677"/>
      <c r="E315" s="678"/>
      <c r="F315" s="679"/>
      <c r="G315" s="680"/>
      <c r="H315" s="680"/>
      <c r="I315" s="681"/>
    </row>
    <row r="316" spans="1:9">
      <c r="A316" s="674" t="s">
        <v>1599</v>
      </c>
      <c r="B316" s="675"/>
      <c r="C316" s="692" t="s">
        <v>1600</v>
      </c>
      <c r="D316" s="677"/>
      <c r="E316" s="678"/>
      <c r="F316" s="679" t="s">
        <v>3</v>
      </c>
      <c r="G316" s="680">
        <v>4</v>
      </c>
      <c r="H316" s="680">
        <v>0</v>
      </c>
      <c r="I316" s="681">
        <f>G316*H316</f>
        <v>0</v>
      </c>
    </row>
    <row r="317" spans="1:9" ht="38.25">
      <c r="A317" s="674"/>
      <c r="B317" s="675"/>
      <c r="C317" s="677" t="s">
        <v>1601</v>
      </c>
      <c r="D317" s="643"/>
      <c r="E317" s="644"/>
      <c r="F317" s="648"/>
      <c r="G317" s="649"/>
      <c r="H317" s="649"/>
      <c r="I317" s="673"/>
    </row>
    <row r="318" spans="1:9" ht="140.25">
      <c r="A318" s="674"/>
      <c r="B318" s="675"/>
      <c r="C318" s="691" t="s">
        <v>1602</v>
      </c>
      <c r="D318" s="643"/>
      <c r="E318" s="644"/>
      <c r="F318" s="648"/>
      <c r="G318" s="649"/>
      <c r="H318" s="649"/>
      <c r="I318" s="673"/>
    </row>
    <row r="319" spans="1:9" ht="25.5">
      <c r="A319" s="674"/>
      <c r="B319" s="675"/>
      <c r="C319" s="691" t="s">
        <v>1603</v>
      </c>
      <c r="D319" s="677"/>
      <c r="E319" s="678"/>
      <c r="F319" s="679"/>
      <c r="G319" s="680"/>
      <c r="H319" s="680"/>
      <c r="I319" s="681"/>
    </row>
    <row r="320" spans="1:9" ht="15">
      <c r="A320" s="674"/>
      <c r="B320" s="675"/>
      <c r="C320" s="694" t="s">
        <v>1508</v>
      </c>
      <c r="D320" s="643"/>
      <c r="E320" s="644"/>
      <c r="F320" s="648"/>
      <c r="G320" s="649"/>
      <c r="H320" s="649"/>
      <c r="I320" s="673"/>
    </row>
    <row r="321" spans="1:9">
      <c r="A321" s="674"/>
      <c r="B321" s="675"/>
      <c r="C321" s="691"/>
      <c r="D321" s="677"/>
      <c r="E321" s="678"/>
      <c r="F321" s="679"/>
      <c r="G321" s="680"/>
      <c r="H321" s="680"/>
      <c r="I321" s="681"/>
    </row>
    <row r="322" spans="1:9">
      <c r="A322" s="674" t="s">
        <v>1604</v>
      </c>
      <c r="B322" s="675"/>
      <c r="C322" s="692" t="s">
        <v>1605</v>
      </c>
      <c r="D322" s="677"/>
      <c r="E322" s="678"/>
      <c r="F322" s="679" t="s">
        <v>3</v>
      </c>
      <c r="G322" s="680">
        <v>16</v>
      </c>
      <c r="H322" s="680">
        <v>0</v>
      </c>
      <c r="I322" s="681">
        <f>G322*H322</f>
        <v>0</v>
      </c>
    </row>
    <row r="323" spans="1:9" ht="38.25">
      <c r="A323" s="674"/>
      <c r="B323" s="675"/>
      <c r="C323" s="677" t="s">
        <v>1606</v>
      </c>
      <c r="D323" s="643"/>
      <c r="E323" s="644"/>
      <c r="F323" s="648"/>
      <c r="G323" s="649"/>
      <c r="H323" s="649"/>
      <c r="I323" s="673"/>
    </row>
    <row r="324" spans="1:9" ht="178.5">
      <c r="A324" s="674"/>
      <c r="B324" s="675"/>
      <c r="C324" s="691" t="s">
        <v>1607</v>
      </c>
      <c r="D324" s="643"/>
      <c r="E324" s="644"/>
      <c r="F324" s="648"/>
      <c r="G324" s="649"/>
      <c r="H324" s="649"/>
      <c r="I324" s="673"/>
    </row>
    <row r="325" spans="1:9">
      <c r="A325" s="674"/>
      <c r="B325" s="675"/>
      <c r="C325" s="691"/>
      <c r="D325" s="677"/>
      <c r="E325" s="678"/>
      <c r="F325" s="679"/>
      <c r="G325" s="680"/>
      <c r="H325" s="680"/>
      <c r="I325" s="681"/>
    </row>
    <row r="326" spans="1:9">
      <c r="A326" s="674" t="s">
        <v>1608</v>
      </c>
      <c r="B326" s="675"/>
      <c r="C326" s="692" t="s">
        <v>1609</v>
      </c>
      <c r="D326" s="677"/>
      <c r="E326" s="678"/>
      <c r="F326" s="679" t="s">
        <v>3</v>
      </c>
      <c r="G326" s="680">
        <v>6</v>
      </c>
      <c r="H326" s="680">
        <v>0</v>
      </c>
      <c r="I326" s="681">
        <f>G326*H326</f>
        <v>0</v>
      </c>
    </row>
    <row r="327" spans="1:9" ht="38.25">
      <c r="A327" s="674"/>
      <c r="B327" s="675"/>
      <c r="C327" s="677" t="s">
        <v>1610</v>
      </c>
      <c r="D327" s="643"/>
      <c r="E327" s="644"/>
      <c r="F327" s="648"/>
      <c r="G327" s="649"/>
      <c r="H327" s="649"/>
      <c r="I327" s="673"/>
    </row>
    <row r="328" spans="1:9" ht="190.5" customHeight="1">
      <c r="A328" s="674"/>
      <c r="B328" s="675"/>
      <c r="C328" s="691" t="s">
        <v>1611</v>
      </c>
      <c r="D328" s="643"/>
      <c r="E328" s="644"/>
      <c r="F328" s="648"/>
      <c r="G328" s="649"/>
      <c r="H328" s="649"/>
      <c r="I328" s="673"/>
    </row>
    <row r="329" spans="1:9">
      <c r="A329" s="674"/>
      <c r="B329" s="675"/>
      <c r="C329" s="691"/>
      <c r="D329" s="677"/>
      <c r="E329" s="678"/>
      <c r="F329" s="679"/>
      <c r="G329" s="680"/>
      <c r="H329" s="680"/>
      <c r="I329" s="681"/>
    </row>
    <row r="330" spans="1:9">
      <c r="A330" s="674" t="s">
        <v>1612</v>
      </c>
      <c r="B330" s="675"/>
      <c r="C330" s="692" t="s">
        <v>1613</v>
      </c>
      <c r="D330" s="677"/>
      <c r="E330" s="678"/>
      <c r="F330" s="679" t="s">
        <v>3</v>
      </c>
      <c r="G330" s="680">
        <v>1</v>
      </c>
      <c r="H330" s="680">
        <v>0</v>
      </c>
      <c r="I330" s="681">
        <f>G330*H330</f>
        <v>0</v>
      </c>
    </row>
    <row r="331" spans="1:9" ht="38.25">
      <c r="A331" s="674"/>
      <c r="B331" s="675"/>
      <c r="C331" s="677" t="s">
        <v>1614</v>
      </c>
      <c r="D331" s="643"/>
      <c r="E331" s="644"/>
      <c r="F331" s="648"/>
      <c r="G331" s="649"/>
      <c r="H331" s="649"/>
      <c r="I331" s="673"/>
    </row>
    <row r="332" spans="1:9" ht="109.5" customHeight="1">
      <c r="A332" s="674"/>
      <c r="B332" s="675"/>
      <c r="C332" s="691" t="s">
        <v>1615</v>
      </c>
      <c r="D332" s="643"/>
      <c r="E332" s="644"/>
      <c r="F332" s="648"/>
      <c r="G332" s="649"/>
      <c r="H332" s="649"/>
      <c r="I332" s="673"/>
    </row>
    <row r="333" spans="1:9" ht="15">
      <c r="A333" s="674"/>
      <c r="B333" s="675"/>
      <c r="C333" s="694" t="s">
        <v>1508</v>
      </c>
      <c r="D333" s="643"/>
      <c r="E333" s="644"/>
      <c r="F333" s="648"/>
      <c r="G333" s="649"/>
      <c r="H333" s="649"/>
      <c r="I333" s="673"/>
    </row>
    <row r="334" spans="1:9">
      <c r="A334" s="674"/>
      <c r="B334" s="675"/>
      <c r="C334" s="691"/>
      <c r="D334" s="677"/>
      <c r="E334" s="678"/>
      <c r="F334" s="679"/>
      <c r="G334" s="680"/>
      <c r="H334" s="680"/>
      <c r="I334" s="681"/>
    </row>
    <row r="335" spans="1:9">
      <c r="A335" s="674" t="s">
        <v>1616</v>
      </c>
      <c r="B335" s="675"/>
      <c r="C335" s="692" t="s">
        <v>1613</v>
      </c>
      <c r="D335" s="677"/>
      <c r="E335" s="678"/>
      <c r="F335" s="679" t="s">
        <v>3</v>
      </c>
      <c r="G335" s="680">
        <v>1</v>
      </c>
      <c r="H335" s="680">
        <v>0</v>
      </c>
      <c r="I335" s="681">
        <f>G335*H335</f>
        <v>0</v>
      </c>
    </row>
    <row r="336" spans="1:9" ht="38.25">
      <c r="A336" s="674"/>
      <c r="B336" s="675"/>
      <c r="C336" s="677" t="s">
        <v>1617</v>
      </c>
      <c r="D336" s="643"/>
      <c r="E336" s="644"/>
      <c r="F336" s="648"/>
      <c r="G336" s="649"/>
      <c r="H336" s="649"/>
      <c r="I336" s="673"/>
    </row>
    <row r="337" spans="1:9" ht="111" customHeight="1">
      <c r="A337" s="674"/>
      <c r="B337" s="675"/>
      <c r="C337" s="691" t="s">
        <v>1615</v>
      </c>
      <c r="D337" s="643"/>
      <c r="E337" s="644"/>
      <c r="F337" s="648"/>
      <c r="G337" s="649"/>
      <c r="H337" s="649"/>
      <c r="I337" s="673"/>
    </row>
    <row r="338" spans="1:9" ht="15">
      <c r="A338" s="674"/>
      <c r="B338" s="675"/>
      <c r="C338" s="694" t="s">
        <v>1508</v>
      </c>
      <c r="D338" s="643"/>
      <c r="E338" s="644"/>
      <c r="F338" s="648"/>
      <c r="G338" s="649"/>
      <c r="H338" s="649"/>
      <c r="I338" s="673"/>
    </row>
    <row r="339" spans="1:9">
      <c r="A339" s="674"/>
      <c r="B339" s="675"/>
      <c r="C339" s="691"/>
      <c r="D339" s="677"/>
      <c r="E339" s="678"/>
      <c r="F339" s="679"/>
      <c r="G339" s="680"/>
      <c r="H339" s="680"/>
      <c r="I339" s="681"/>
    </row>
    <row r="340" spans="1:9">
      <c r="A340" s="674" t="s">
        <v>1618</v>
      </c>
      <c r="B340" s="675"/>
      <c r="C340" s="692" t="s">
        <v>1613</v>
      </c>
      <c r="D340" s="677"/>
      <c r="E340" s="678"/>
      <c r="F340" s="679" t="s">
        <v>3</v>
      </c>
      <c r="G340" s="680">
        <v>1</v>
      </c>
      <c r="H340" s="680">
        <v>0</v>
      </c>
      <c r="I340" s="681">
        <f>G340*H340</f>
        <v>0</v>
      </c>
    </row>
    <row r="341" spans="1:9" ht="38.25">
      <c r="A341" s="674"/>
      <c r="B341" s="675"/>
      <c r="C341" s="677" t="s">
        <v>1619</v>
      </c>
      <c r="D341" s="643"/>
      <c r="E341" s="644"/>
      <c r="F341" s="648"/>
      <c r="G341" s="649"/>
      <c r="H341" s="649"/>
      <c r="I341" s="673"/>
    </row>
    <row r="342" spans="1:9" ht="110.25" customHeight="1">
      <c r="A342" s="674"/>
      <c r="B342" s="675"/>
      <c r="C342" s="691" t="s">
        <v>1615</v>
      </c>
      <c r="D342" s="643"/>
      <c r="E342" s="644"/>
      <c r="F342" s="648"/>
      <c r="G342" s="649"/>
      <c r="H342" s="649"/>
      <c r="I342" s="673"/>
    </row>
    <row r="343" spans="1:9" ht="15">
      <c r="A343" s="674"/>
      <c r="B343" s="675"/>
      <c r="C343" s="694" t="s">
        <v>1508</v>
      </c>
      <c r="D343" s="643"/>
      <c r="E343" s="644"/>
      <c r="F343" s="648"/>
      <c r="G343" s="649"/>
      <c r="H343" s="649"/>
      <c r="I343" s="673"/>
    </row>
    <row r="344" spans="1:9">
      <c r="A344" s="674"/>
      <c r="B344" s="675"/>
      <c r="C344" s="691"/>
      <c r="D344" s="677"/>
      <c r="E344" s="678"/>
      <c r="F344" s="679"/>
      <c r="G344" s="680"/>
      <c r="H344" s="680"/>
      <c r="I344" s="681"/>
    </row>
    <row r="345" spans="1:9">
      <c r="A345" s="674" t="s">
        <v>1620</v>
      </c>
      <c r="B345" s="675"/>
      <c r="C345" s="692" t="s">
        <v>1621</v>
      </c>
      <c r="D345" s="677"/>
      <c r="E345" s="678"/>
      <c r="F345" s="679" t="s">
        <v>3</v>
      </c>
      <c r="G345" s="680">
        <v>1</v>
      </c>
      <c r="H345" s="680">
        <v>0</v>
      </c>
      <c r="I345" s="681">
        <f>G345*H345</f>
        <v>0</v>
      </c>
    </row>
    <row r="346" spans="1:9" ht="38.25">
      <c r="A346" s="674"/>
      <c r="B346" s="675"/>
      <c r="C346" s="677" t="s">
        <v>1622</v>
      </c>
      <c r="D346" s="643"/>
      <c r="E346" s="644"/>
      <c r="F346" s="648"/>
      <c r="G346" s="649"/>
      <c r="H346" s="649"/>
      <c r="I346" s="673"/>
    </row>
    <row r="347" spans="1:9" ht="67.5" customHeight="1">
      <c r="A347" s="674"/>
      <c r="B347" s="675"/>
      <c r="C347" s="691" t="s">
        <v>1623</v>
      </c>
      <c r="D347" s="643"/>
      <c r="E347" s="644"/>
      <c r="F347" s="648"/>
      <c r="G347" s="649"/>
      <c r="H347" s="649"/>
      <c r="I347" s="673"/>
    </row>
    <row r="348" spans="1:9">
      <c r="A348" s="674"/>
      <c r="B348" s="675"/>
      <c r="C348" s="691"/>
      <c r="D348" s="677"/>
      <c r="E348" s="678"/>
      <c r="F348" s="679"/>
      <c r="G348" s="680"/>
      <c r="H348" s="680"/>
      <c r="I348" s="681"/>
    </row>
    <row r="349" spans="1:9">
      <c r="A349" s="674" t="s">
        <v>1624</v>
      </c>
      <c r="B349" s="675"/>
      <c r="C349" s="692" t="s">
        <v>1625</v>
      </c>
      <c r="D349" s="677"/>
      <c r="E349" s="678"/>
      <c r="F349" s="679" t="s">
        <v>3</v>
      </c>
      <c r="G349" s="680">
        <v>2</v>
      </c>
      <c r="H349" s="680">
        <v>0</v>
      </c>
      <c r="I349" s="681">
        <f>G349*H349</f>
        <v>0</v>
      </c>
    </row>
    <row r="350" spans="1:9" ht="38.25">
      <c r="A350" s="674"/>
      <c r="B350" s="675"/>
      <c r="C350" s="677" t="s">
        <v>1626</v>
      </c>
      <c r="D350" s="643"/>
      <c r="E350" s="644"/>
      <c r="F350" s="648"/>
      <c r="G350" s="649"/>
      <c r="H350" s="649"/>
      <c r="I350" s="673"/>
    </row>
    <row r="351" spans="1:9" ht="94.5" customHeight="1">
      <c r="A351" s="674"/>
      <c r="B351" s="675"/>
      <c r="C351" s="691" t="s">
        <v>1627</v>
      </c>
      <c r="D351" s="643"/>
      <c r="E351" s="644"/>
      <c r="F351" s="648"/>
      <c r="G351" s="649"/>
      <c r="H351" s="649"/>
      <c r="I351" s="673"/>
    </row>
    <row r="352" spans="1:9" ht="15">
      <c r="A352" s="674"/>
      <c r="B352" s="675"/>
      <c r="C352" s="694" t="s">
        <v>1508</v>
      </c>
      <c r="D352" s="643"/>
      <c r="E352" s="644"/>
      <c r="F352" s="648"/>
      <c r="G352" s="649"/>
      <c r="H352" s="649"/>
      <c r="I352" s="673"/>
    </row>
    <row r="353" spans="1:9">
      <c r="A353" s="674"/>
      <c r="B353" s="675"/>
      <c r="C353" s="691"/>
      <c r="D353" s="677"/>
      <c r="E353" s="678"/>
      <c r="F353" s="679"/>
      <c r="G353" s="680"/>
      <c r="H353" s="680"/>
      <c r="I353" s="681"/>
    </row>
    <row r="354" spans="1:9">
      <c r="A354" s="674" t="s">
        <v>1628</v>
      </c>
      <c r="B354" s="675"/>
      <c r="C354" s="692" t="s">
        <v>1629</v>
      </c>
      <c r="D354" s="677"/>
      <c r="E354" s="678"/>
      <c r="F354" s="679" t="s">
        <v>3</v>
      </c>
      <c r="G354" s="680">
        <v>4</v>
      </c>
      <c r="H354" s="680">
        <v>0</v>
      </c>
      <c r="I354" s="681">
        <f>G354*H354</f>
        <v>0</v>
      </c>
    </row>
    <row r="355" spans="1:9" ht="38.25">
      <c r="A355" s="674"/>
      <c r="B355" s="675"/>
      <c r="C355" s="677" t="s">
        <v>1630</v>
      </c>
      <c r="D355" s="643"/>
      <c r="E355" s="644"/>
      <c r="F355" s="648"/>
      <c r="G355" s="649"/>
      <c r="H355" s="649"/>
      <c r="I355" s="673"/>
    </row>
    <row r="356" spans="1:9" ht="191.25">
      <c r="A356" s="674"/>
      <c r="B356" s="675"/>
      <c r="C356" s="691" t="s">
        <v>1631</v>
      </c>
      <c r="D356" s="643"/>
      <c r="E356" s="644"/>
      <c r="F356" s="648"/>
      <c r="G356" s="649"/>
      <c r="H356" s="649"/>
      <c r="I356" s="673"/>
    </row>
    <row r="357" spans="1:9" ht="15">
      <c r="A357" s="674"/>
      <c r="B357" s="675"/>
      <c r="C357" s="694" t="s">
        <v>1508</v>
      </c>
      <c r="D357" s="643"/>
      <c r="E357" s="644"/>
      <c r="F357" s="648"/>
      <c r="G357" s="649"/>
      <c r="H357" s="649"/>
      <c r="I357" s="673"/>
    </row>
    <row r="358" spans="1:9">
      <c r="A358" s="674"/>
      <c r="B358" s="675"/>
      <c r="C358" s="691"/>
      <c r="D358" s="677"/>
      <c r="E358" s="678"/>
      <c r="F358" s="679"/>
      <c r="G358" s="680"/>
      <c r="H358" s="680"/>
      <c r="I358" s="681"/>
    </row>
    <row r="359" spans="1:9">
      <c r="A359" s="674" t="s">
        <v>1632</v>
      </c>
      <c r="B359" s="675"/>
      <c r="C359" s="692" t="s">
        <v>1633</v>
      </c>
      <c r="D359" s="677"/>
      <c r="E359" s="678"/>
      <c r="F359" s="679" t="s">
        <v>3</v>
      </c>
      <c r="G359" s="680">
        <v>8</v>
      </c>
      <c r="H359" s="680">
        <v>0</v>
      </c>
      <c r="I359" s="681">
        <f>G359*H359</f>
        <v>0</v>
      </c>
    </row>
    <row r="360" spans="1:9" ht="38.25">
      <c r="A360" s="674"/>
      <c r="B360" s="675"/>
      <c r="C360" s="677" t="s">
        <v>1634</v>
      </c>
      <c r="D360" s="643"/>
      <c r="E360" s="644"/>
      <c r="F360" s="648"/>
      <c r="G360" s="649"/>
      <c r="H360" s="649"/>
      <c r="I360" s="673"/>
    </row>
    <row r="361" spans="1:9" ht="124.5" customHeight="1">
      <c r="A361" s="674"/>
      <c r="B361" s="675"/>
      <c r="C361" s="691" t="s">
        <v>1635</v>
      </c>
      <c r="D361" s="643"/>
      <c r="E361" s="644"/>
      <c r="F361" s="648"/>
      <c r="G361" s="649"/>
      <c r="H361" s="649"/>
      <c r="I361" s="673"/>
    </row>
    <row r="362" spans="1:9">
      <c r="A362" s="674"/>
      <c r="B362" s="675"/>
      <c r="C362" s="691"/>
      <c r="D362" s="677"/>
      <c r="E362" s="678"/>
      <c r="F362" s="679"/>
      <c r="G362" s="680"/>
      <c r="H362" s="680"/>
      <c r="I362" s="681"/>
    </row>
    <row r="363" spans="1:9">
      <c r="A363" s="674" t="s">
        <v>1636</v>
      </c>
      <c r="B363" s="675"/>
      <c r="C363" s="692" t="s">
        <v>1637</v>
      </c>
      <c r="D363" s="677"/>
      <c r="E363" s="678"/>
      <c r="F363" s="679" t="s">
        <v>3</v>
      </c>
      <c r="G363" s="680">
        <v>8</v>
      </c>
      <c r="H363" s="680">
        <v>0</v>
      </c>
      <c r="I363" s="681">
        <f>G363*H363</f>
        <v>0</v>
      </c>
    </row>
    <row r="364" spans="1:9" ht="38.25">
      <c r="A364" s="674"/>
      <c r="B364" s="675"/>
      <c r="C364" s="677" t="s">
        <v>1638</v>
      </c>
      <c r="D364" s="643"/>
      <c r="E364" s="644"/>
      <c r="F364" s="648"/>
      <c r="G364" s="649"/>
      <c r="H364" s="649"/>
      <c r="I364" s="673"/>
    </row>
    <row r="365" spans="1:9" ht="123" customHeight="1">
      <c r="A365" s="674"/>
      <c r="B365" s="675"/>
      <c r="C365" s="691" t="s">
        <v>1639</v>
      </c>
      <c r="D365" s="643"/>
      <c r="E365" s="644"/>
      <c r="F365" s="648"/>
      <c r="G365" s="649"/>
      <c r="H365" s="649"/>
      <c r="I365" s="673"/>
    </row>
    <row r="366" spans="1:9">
      <c r="A366" s="674"/>
      <c r="B366" s="675"/>
      <c r="C366" s="691"/>
      <c r="D366" s="677"/>
      <c r="E366" s="678"/>
      <c r="F366" s="679"/>
      <c r="G366" s="680"/>
      <c r="H366" s="680"/>
      <c r="I366" s="681"/>
    </row>
    <row r="367" spans="1:9">
      <c r="A367" s="674" t="s">
        <v>1640</v>
      </c>
      <c r="B367" s="675"/>
      <c r="C367" s="692" t="s">
        <v>1641</v>
      </c>
      <c r="D367" s="677"/>
      <c r="E367" s="678"/>
      <c r="F367" s="679" t="s">
        <v>3</v>
      </c>
      <c r="G367" s="680">
        <v>2</v>
      </c>
      <c r="H367" s="680">
        <v>0</v>
      </c>
      <c r="I367" s="681">
        <f>G367*H367</f>
        <v>0</v>
      </c>
    </row>
    <row r="368" spans="1:9" ht="41.25" customHeight="1">
      <c r="A368" s="674"/>
      <c r="B368" s="675"/>
      <c r="C368" s="677" t="s">
        <v>1642</v>
      </c>
      <c r="D368" s="643"/>
      <c r="E368" s="644"/>
      <c r="F368" s="648"/>
      <c r="G368" s="649"/>
      <c r="H368" s="649"/>
      <c r="I368" s="673"/>
    </row>
    <row r="369" spans="1:9" ht="294" customHeight="1">
      <c r="A369" s="674"/>
      <c r="B369" s="675"/>
      <c r="C369" s="691" t="s">
        <v>1643</v>
      </c>
      <c r="D369" s="643"/>
      <c r="E369" s="644"/>
      <c r="F369" s="648"/>
      <c r="G369" s="649"/>
      <c r="H369" s="649"/>
      <c r="I369" s="673"/>
    </row>
    <row r="370" spans="1:9" ht="15">
      <c r="A370" s="674"/>
      <c r="B370" s="675"/>
      <c r="C370" s="694" t="s">
        <v>1508</v>
      </c>
      <c r="D370" s="643"/>
      <c r="E370" s="644"/>
      <c r="F370" s="648"/>
      <c r="G370" s="649"/>
      <c r="H370" s="649"/>
      <c r="I370" s="673"/>
    </row>
    <row r="371" spans="1:9">
      <c r="A371" s="674"/>
      <c r="B371" s="675"/>
      <c r="C371" s="691"/>
      <c r="D371" s="677"/>
      <c r="E371" s="678"/>
      <c r="F371" s="679"/>
      <c r="G371" s="680"/>
      <c r="H371" s="680"/>
      <c r="I371" s="681"/>
    </row>
    <row r="372" spans="1:9">
      <c r="A372" s="674" t="s">
        <v>1644</v>
      </c>
      <c r="B372" s="675"/>
      <c r="C372" s="692" t="s">
        <v>1413</v>
      </c>
      <c r="D372" s="677"/>
      <c r="E372" s="678"/>
      <c r="F372" s="679" t="s">
        <v>3</v>
      </c>
      <c r="G372" s="680">
        <v>2</v>
      </c>
      <c r="H372" s="680">
        <v>0</v>
      </c>
      <c r="I372" s="681">
        <f>G372*H372</f>
        <v>0</v>
      </c>
    </row>
    <row r="373" spans="1:9" ht="38.25">
      <c r="A373" s="674"/>
      <c r="B373" s="675"/>
      <c r="C373" s="677" t="s">
        <v>1645</v>
      </c>
      <c r="D373" s="643"/>
      <c r="E373" s="644"/>
      <c r="F373" s="648"/>
      <c r="G373" s="649"/>
      <c r="H373" s="649"/>
      <c r="I373" s="673"/>
    </row>
    <row r="374" spans="1:9" ht="192.75" customHeight="1">
      <c r="A374" s="674"/>
      <c r="B374" s="675"/>
      <c r="C374" s="691" t="s">
        <v>1646</v>
      </c>
      <c r="D374" s="643"/>
      <c r="E374" s="644"/>
      <c r="F374" s="648"/>
      <c r="G374" s="649"/>
      <c r="H374" s="649"/>
      <c r="I374" s="673"/>
    </row>
    <row r="375" spans="1:9">
      <c r="A375" s="674"/>
      <c r="B375" s="675"/>
      <c r="C375" s="691"/>
      <c r="D375" s="677"/>
      <c r="E375" s="678"/>
      <c r="F375" s="679"/>
      <c r="G375" s="680"/>
      <c r="H375" s="680"/>
      <c r="I375" s="681"/>
    </row>
    <row r="376" spans="1:9">
      <c r="A376" s="674" t="s">
        <v>1647</v>
      </c>
      <c r="B376" s="675"/>
      <c r="C376" s="692" t="s">
        <v>1648</v>
      </c>
      <c r="D376" s="677"/>
      <c r="E376" s="678"/>
      <c r="F376" s="679" t="s">
        <v>3</v>
      </c>
      <c r="G376" s="680">
        <v>3</v>
      </c>
      <c r="H376" s="680">
        <v>0</v>
      </c>
      <c r="I376" s="681">
        <f>G376*H376</f>
        <v>0</v>
      </c>
    </row>
    <row r="377" spans="1:9" ht="38.25">
      <c r="A377" s="674"/>
      <c r="B377" s="675"/>
      <c r="C377" s="677" t="s">
        <v>1649</v>
      </c>
      <c r="D377" s="643"/>
      <c r="E377" s="644"/>
      <c r="F377" s="648"/>
      <c r="G377" s="649"/>
      <c r="H377" s="649"/>
      <c r="I377" s="673"/>
    </row>
    <row r="378" spans="1:9" ht="63.75">
      <c r="A378" s="674"/>
      <c r="B378" s="675"/>
      <c r="C378" s="691" t="s">
        <v>1650</v>
      </c>
      <c r="D378" s="643"/>
      <c r="E378" s="644"/>
      <c r="F378" s="648"/>
      <c r="G378" s="649"/>
      <c r="H378" s="649"/>
      <c r="I378" s="673"/>
    </row>
    <row r="379" spans="1:9">
      <c r="A379" s="674"/>
      <c r="B379" s="675"/>
      <c r="C379" s="691"/>
      <c r="D379" s="677"/>
      <c r="E379" s="678"/>
      <c r="F379" s="679"/>
      <c r="G379" s="680"/>
      <c r="H379" s="680"/>
      <c r="I379" s="681"/>
    </row>
    <row r="380" spans="1:9">
      <c r="A380" s="674" t="s">
        <v>1651</v>
      </c>
      <c r="B380" s="675"/>
      <c r="C380" s="692" t="s">
        <v>1648</v>
      </c>
      <c r="D380" s="677"/>
      <c r="E380" s="678"/>
      <c r="F380" s="679" t="s">
        <v>3</v>
      </c>
      <c r="G380" s="680">
        <v>3</v>
      </c>
      <c r="H380" s="680">
        <v>0</v>
      </c>
      <c r="I380" s="681">
        <f>G380*H380</f>
        <v>0</v>
      </c>
    </row>
    <row r="381" spans="1:9" ht="38.25">
      <c r="A381" s="674"/>
      <c r="B381" s="675"/>
      <c r="C381" s="677" t="s">
        <v>1652</v>
      </c>
      <c r="D381" s="643"/>
      <c r="E381" s="644"/>
      <c r="F381" s="648"/>
      <c r="G381" s="649"/>
      <c r="H381" s="649"/>
      <c r="I381" s="673"/>
    </row>
    <row r="382" spans="1:9" ht="63.75">
      <c r="A382" s="674"/>
      <c r="B382" s="675"/>
      <c r="C382" s="691" t="s">
        <v>1653</v>
      </c>
      <c r="D382" s="643"/>
      <c r="E382" s="644"/>
      <c r="F382" s="648"/>
      <c r="G382" s="649"/>
      <c r="H382" s="649"/>
      <c r="I382" s="673"/>
    </row>
    <row r="383" spans="1:9">
      <c r="A383" s="674"/>
      <c r="B383" s="675"/>
      <c r="C383" s="691"/>
      <c r="D383" s="677"/>
      <c r="E383" s="678"/>
      <c r="F383" s="679"/>
      <c r="G383" s="680"/>
      <c r="H383" s="680"/>
      <c r="I383" s="681"/>
    </row>
    <row r="384" spans="1:9">
      <c r="A384" s="674" t="s">
        <v>1654</v>
      </c>
      <c r="B384" s="675"/>
      <c r="C384" s="692" t="s">
        <v>1648</v>
      </c>
      <c r="D384" s="677"/>
      <c r="E384" s="678"/>
      <c r="F384" s="679" t="s">
        <v>3</v>
      </c>
      <c r="G384" s="680">
        <v>2</v>
      </c>
      <c r="H384" s="680">
        <v>0</v>
      </c>
      <c r="I384" s="681">
        <f>G384*H384</f>
        <v>0</v>
      </c>
    </row>
    <row r="385" spans="1:9" ht="38.25">
      <c r="A385" s="674"/>
      <c r="B385" s="675"/>
      <c r="C385" s="677" t="s">
        <v>1655</v>
      </c>
      <c r="D385" s="643"/>
      <c r="E385" s="644"/>
      <c r="F385" s="648"/>
      <c r="G385" s="649"/>
      <c r="H385" s="649"/>
      <c r="I385" s="673"/>
    </row>
    <row r="386" spans="1:9" ht="63.75">
      <c r="A386" s="674"/>
      <c r="B386" s="675"/>
      <c r="C386" s="691" t="s">
        <v>1656</v>
      </c>
      <c r="D386" s="643"/>
      <c r="E386" s="644"/>
      <c r="F386" s="648"/>
      <c r="G386" s="649"/>
      <c r="H386" s="649"/>
      <c r="I386" s="673"/>
    </row>
    <row r="387" spans="1:9">
      <c r="A387" s="674"/>
      <c r="B387" s="675"/>
      <c r="C387" s="691"/>
      <c r="D387" s="677"/>
      <c r="E387" s="678"/>
      <c r="F387" s="679"/>
      <c r="G387" s="680"/>
      <c r="H387" s="680"/>
      <c r="I387" s="681"/>
    </row>
    <row r="388" spans="1:9">
      <c r="A388" s="674" t="s">
        <v>1657</v>
      </c>
      <c r="B388" s="675"/>
      <c r="C388" s="692" t="s">
        <v>1658</v>
      </c>
      <c r="D388" s="677"/>
      <c r="E388" s="678"/>
      <c r="F388" s="679"/>
      <c r="G388" s="680"/>
      <c r="H388" s="680"/>
      <c r="I388" s="681"/>
    </row>
    <row r="389" spans="1:9" ht="69.75" customHeight="1">
      <c r="A389" s="674"/>
      <c r="B389" s="675"/>
      <c r="C389" s="677" t="s">
        <v>1659</v>
      </c>
      <c r="D389" s="643"/>
      <c r="E389" s="644"/>
      <c r="F389" s="648"/>
      <c r="G389" s="649"/>
      <c r="H389" s="649"/>
      <c r="I389" s="673"/>
    </row>
    <row r="390" spans="1:9">
      <c r="A390" s="693" t="s">
        <v>1470</v>
      </c>
      <c r="B390" s="675"/>
      <c r="C390" s="691" t="s">
        <v>1660</v>
      </c>
      <c r="D390" s="677"/>
      <c r="E390" s="678"/>
      <c r="F390" s="679" t="s">
        <v>3</v>
      </c>
      <c r="G390" s="680">
        <v>11</v>
      </c>
      <c r="H390" s="680">
        <v>0</v>
      </c>
      <c r="I390" s="681">
        <f>G390*H390</f>
        <v>0</v>
      </c>
    </row>
    <row r="391" spans="1:9">
      <c r="A391" s="693" t="s">
        <v>1470</v>
      </c>
      <c r="B391" s="675"/>
      <c r="C391" s="691" t="s">
        <v>1661</v>
      </c>
      <c r="D391" s="677"/>
      <c r="E391" s="678"/>
      <c r="F391" s="679" t="s">
        <v>3</v>
      </c>
      <c r="G391" s="680">
        <v>15</v>
      </c>
      <c r="H391" s="680">
        <v>0</v>
      </c>
      <c r="I391" s="681">
        <f>G391*H391</f>
        <v>0</v>
      </c>
    </row>
    <row r="392" spans="1:9">
      <c r="A392" s="693" t="s">
        <v>1470</v>
      </c>
      <c r="B392" s="675"/>
      <c r="C392" s="691" t="s">
        <v>1662</v>
      </c>
      <c r="D392" s="677"/>
      <c r="E392" s="678"/>
      <c r="F392" s="679" t="s">
        <v>3</v>
      </c>
      <c r="G392" s="680">
        <v>2</v>
      </c>
      <c r="H392" s="680">
        <v>0</v>
      </c>
      <c r="I392" s="681">
        <f>G392*H392</f>
        <v>0</v>
      </c>
    </row>
    <row r="393" spans="1:9">
      <c r="A393" s="674"/>
      <c r="B393" s="675"/>
      <c r="C393" s="691"/>
      <c r="D393" s="677"/>
      <c r="E393" s="678"/>
      <c r="F393" s="679"/>
      <c r="G393" s="680"/>
      <c r="H393" s="680"/>
      <c r="I393" s="681"/>
    </row>
    <row r="394" spans="1:9">
      <c r="A394" s="674" t="s">
        <v>1663</v>
      </c>
      <c r="B394" s="675"/>
      <c r="C394" s="692" t="s">
        <v>1664</v>
      </c>
      <c r="D394" s="677"/>
      <c r="E394" s="678"/>
      <c r="F394" s="679"/>
      <c r="G394" s="680"/>
      <c r="H394" s="680"/>
      <c r="I394" s="681"/>
    </row>
    <row r="395" spans="1:9" ht="81.75" customHeight="1">
      <c r="A395" s="674"/>
      <c r="B395" s="675"/>
      <c r="C395" s="677" t="s">
        <v>1665</v>
      </c>
      <c r="D395" s="643"/>
      <c r="E395" s="644"/>
      <c r="F395" s="648"/>
      <c r="G395" s="649"/>
      <c r="H395" s="649"/>
      <c r="I395" s="673"/>
    </row>
    <row r="396" spans="1:9">
      <c r="A396" s="693" t="s">
        <v>1470</v>
      </c>
      <c r="B396" s="675"/>
      <c r="C396" s="691" t="s">
        <v>1666</v>
      </c>
      <c r="D396" s="677"/>
      <c r="E396" s="678"/>
      <c r="F396" s="679" t="s">
        <v>3</v>
      </c>
      <c r="G396" s="680">
        <v>20</v>
      </c>
      <c r="H396" s="680">
        <v>0</v>
      </c>
      <c r="I396" s="681">
        <f>G396*H396</f>
        <v>0</v>
      </c>
    </row>
    <row r="397" spans="1:9">
      <c r="A397" s="693"/>
      <c r="B397" s="675"/>
      <c r="C397" s="691"/>
      <c r="D397" s="677"/>
      <c r="E397" s="678"/>
      <c r="F397" s="679"/>
      <c r="G397" s="680"/>
      <c r="H397" s="680"/>
      <c r="I397" s="681"/>
    </row>
    <row r="398" spans="1:9">
      <c r="A398" s="674" t="s">
        <v>1667</v>
      </c>
      <c r="B398" s="675"/>
      <c r="C398" s="692" t="s">
        <v>1668</v>
      </c>
      <c r="D398" s="677"/>
      <c r="E398" s="678"/>
      <c r="F398" s="679"/>
      <c r="G398" s="680"/>
      <c r="H398" s="680"/>
      <c r="I398" s="681"/>
    </row>
    <row r="399" spans="1:9" ht="74.25" customHeight="1">
      <c r="A399" s="674"/>
      <c r="B399" s="675"/>
      <c r="C399" s="677" t="s">
        <v>1669</v>
      </c>
      <c r="D399" s="643"/>
      <c r="E399" s="644"/>
      <c r="F399" s="648"/>
      <c r="G399" s="649"/>
      <c r="H399" s="649"/>
      <c r="I399" s="673"/>
    </row>
    <row r="400" spans="1:9">
      <c r="A400" s="693" t="s">
        <v>1470</v>
      </c>
      <c r="B400" s="675"/>
      <c r="C400" s="691" t="s">
        <v>1666</v>
      </c>
      <c r="D400" s="677"/>
      <c r="E400" s="678"/>
      <c r="F400" s="679" t="s">
        <v>3</v>
      </c>
      <c r="G400" s="680">
        <v>24</v>
      </c>
      <c r="H400" s="680">
        <v>0</v>
      </c>
      <c r="I400" s="681">
        <f>G400*H400</f>
        <v>0</v>
      </c>
    </row>
    <row r="401" spans="1:9">
      <c r="A401" s="693" t="s">
        <v>1470</v>
      </c>
      <c r="B401" s="675"/>
      <c r="C401" s="691" t="s">
        <v>1670</v>
      </c>
      <c r="D401" s="677"/>
      <c r="E401" s="678"/>
      <c r="F401" s="679" t="s">
        <v>3</v>
      </c>
      <c r="G401" s="680">
        <v>72</v>
      </c>
      <c r="H401" s="680">
        <v>0</v>
      </c>
      <c r="I401" s="681">
        <f>G401*H401</f>
        <v>0</v>
      </c>
    </row>
    <row r="402" spans="1:9">
      <c r="A402" s="674"/>
      <c r="B402" s="675"/>
      <c r="C402" s="691"/>
      <c r="D402" s="677"/>
      <c r="E402" s="678"/>
      <c r="F402" s="679"/>
      <c r="G402" s="680"/>
      <c r="H402" s="680"/>
      <c r="I402" s="681"/>
    </row>
    <row r="403" spans="1:9">
      <c r="A403" s="674" t="s">
        <v>1671</v>
      </c>
      <c r="B403" s="675"/>
      <c r="C403" s="692" t="s">
        <v>1672</v>
      </c>
      <c r="D403" s="677"/>
      <c r="E403" s="678"/>
      <c r="F403" s="679"/>
      <c r="G403" s="680"/>
      <c r="H403" s="680"/>
      <c r="I403" s="681"/>
    </row>
    <row r="404" spans="1:9" ht="54.75" customHeight="1">
      <c r="A404" s="674"/>
      <c r="B404" s="675"/>
      <c r="C404" s="677" t="s">
        <v>1673</v>
      </c>
      <c r="D404" s="643"/>
      <c r="E404" s="644"/>
      <c r="F404" s="648"/>
      <c r="G404" s="649"/>
      <c r="H404" s="649"/>
      <c r="I404" s="673"/>
    </row>
    <row r="405" spans="1:9">
      <c r="A405" s="693" t="s">
        <v>1470</v>
      </c>
      <c r="B405" s="675"/>
      <c r="C405" s="691" t="s">
        <v>1674</v>
      </c>
      <c r="D405" s="677"/>
      <c r="E405" s="678"/>
      <c r="F405" s="679" t="s">
        <v>3</v>
      </c>
      <c r="G405" s="680">
        <v>8</v>
      </c>
      <c r="H405" s="680">
        <v>0</v>
      </c>
      <c r="I405" s="681">
        <f>G405*H405</f>
        <v>0</v>
      </c>
    </row>
    <row r="406" spans="1:9">
      <c r="A406" s="674"/>
      <c r="B406" s="675"/>
      <c r="C406" s="691"/>
      <c r="D406" s="677"/>
      <c r="E406" s="678"/>
      <c r="F406" s="679"/>
      <c r="G406" s="680"/>
      <c r="H406" s="680"/>
      <c r="I406" s="681"/>
    </row>
    <row r="407" spans="1:9">
      <c r="A407" s="674" t="s">
        <v>1675</v>
      </c>
      <c r="B407" s="675"/>
      <c r="C407" s="692" t="s">
        <v>1676</v>
      </c>
      <c r="D407" s="677"/>
      <c r="E407" s="678"/>
      <c r="F407" s="679"/>
      <c r="G407" s="680"/>
      <c r="H407" s="680"/>
      <c r="I407" s="681"/>
    </row>
    <row r="408" spans="1:9" ht="68.25" customHeight="1">
      <c r="A408" s="674"/>
      <c r="B408" s="675"/>
      <c r="C408" s="677" t="s">
        <v>1677</v>
      </c>
      <c r="D408" s="643"/>
      <c r="E408" s="644"/>
      <c r="F408" s="648"/>
      <c r="G408" s="649"/>
      <c r="H408" s="649"/>
      <c r="I408" s="673"/>
    </row>
    <row r="409" spans="1:9">
      <c r="A409" s="693" t="s">
        <v>1470</v>
      </c>
      <c r="B409" s="675"/>
      <c r="C409" s="691" t="s">
        <v>1678</v>
      </c>
      <c r="D409" s="677"/>
      <c r="E409" s="678"/>
      <c r="F409" s="679" t="s">
        <v>3</v>
      </c>
      <c r="G409" s="680">
        <v>12</v>
      </c>
      <c r="H409" s="680">
        <v>0</v>
      </c>
      <c r="I409" s="681">
        <f>G409*H409</f>
        <v>0</v>
      </c>
    </row>
    <row r="410" spans="1:9">
      <c r="A410" s="674"/>
      <c r="B410" s="675"/>
      <c r="C410" s="691"/>
      <c r="D410" s="677"/>
      <c r="E410" s="678"/>
      <c r="F410" s="679"/>
      <c r="G410" s="680"/>
      <c r="H410" s="680"/>
      <c r="I410" s="681"/>
    </row>
    <row r="411" spans="1:9">
      <c r="A411" s="674" t="s">
        <v>1679</v>
      </c>
      <c r="B411" s="675"/>
      <c r="C411" s="692" t="s">
        <v>1680</v>
      </c>
      <c r="D411" s="677"/>
      <c r="E411" s="678"/>
      <c r="F411" s="679"/>
      <c r="G411" s="680"/>
      <c r="H411" s="680"/>
      <c r="I411" s="681"/>
    </row>
    <row r="412" spans="1:9" ht="107.25" customHeight="1">
      <c r="A412" s="674"/>
      <c r="B412" s="675"/>
      <c r="C412" s="677" t="s">
        <v>1681</v>
      </c>
      <c r="D412" s="643"/>
      <c r="E412" s="644"/>
      <c r="F412" s="648"/>
      <c r="G412" s="649"/>
      <c r="H412" s="649"/>
      <c r="I412" s="673"/>
    </row>
    <row r="413" spans="1:9">
      <c r="A413" s="693" t="s">
        <v>1470</v>
      </c>
      <c r="B413" s="675"/>
      <c r="C413" s="691" t="s">
        <v>1682</v>
      </c>
      <c r="D413" s="677"/>
      <c r="E413" s="678"/>
      <c r="F413" s="679" t="s">
        <v>3</v>
      </c>
      <c r="G413" s="680">
        <v>3</v>
      </c>
      <c r="H413" s="680">
        <v>0</v>
      </c>
      <c r="I413" s="681">
        <f>G413*H413</f>
        <v>0</v>
      </c>
    </row>
    <row r="414" spans="1:9">
      <c r="A414" s="674"/>
      <c r="B414" s="675"/>
      <c r="C414" s="691"/>
      <c r="D414" s="677"/>
      <c r="E414" s="678"/>
      <c r="F414" s="679"/>
      <c r="G414" s="680"/>
      <c r="H414" s="680"/>
      <c r="I414" s="681"/>
    </row>
    <row r="415" spans="1:9">
      <c r="A415" s="674" t="s">
        <v>1683</v>
      </c>
      <c r="B415" s="675"/>
      <c r="C415" s="692" t="s">
        <v>1684</v>
      </c>
      <c r="D415" s="677"/>
      <c r="E415" s="678"/>
      <c r="F415" s="679"/>
      <c r="G415" s="680"/>
      <c r="H415" s="680"/>
      <c r="I415" s="681"/>
    </row>
    <row r="416" spans="1:9" ht="27.75" customHeight="1">
      <c r="A416" s="674"/>
      <c r="B416" s="675"/>
      <c r="C416" s="677" t="s">
        <v>1685</v>
      </c>
      <c r="D416" s="643"/>
      <c r="E416" s="644"/>
      <c r="F416" s="648"/>
      <c r="G416" s="649"/>
      <c r="H416" s="649"/>
      <c r="I416" s="673"/>
    </row>
    <row r="417" spans="1:9">
      <c r="A417" s="693" t="s">
        <v>1470</v>
      </c>
      <c r="B417" s="675"/>
      <c r="C417" s="691" t="s">
        <v>1686</v>
      </c>
      <c r="D417" s="677"/>
      <c r="E417" s="678"/>
      <c r="F417" s="679" t="s">
        <v>3</v>
      </c>
      <c r="G417" s="680">
        <v>3</v>
      </c>
      <c r="H417" s="680">
        <v>0</v>
      </c>
      <c r="I417" s="681">
        <f>G417*H417</f>
        <v>0</v>
      </c>
    </row>
    <row r="418" spans="1:9">
      <c r="A418" s="674"/>
      <c r="B418" s="675"/>
      <c r="C418" s="691"/>
      <c r="D418" s="677"/>
      <c r="E418" s="678"/>
      <c r="F418" s="679"/>
      <c r="G418" s="680"/>
      <c r="H418" s="680"/>
      <c r="I418" s="681"/>
    </row>
    <row r="419" spans="1:9">
      <c r="A419" s="674" t="s">
        <v>1687</v>
      </c>
      <c r="B419" s="675"/>
      <c r="C419" s="692" t="s">
        <v>1688</v>
      </c>
      <c r="D419" s="677"/>
      <c r="E419" s="678"/>
      <c r="F419" s="679"/>
      <c r="G419" s="680"/>
      <c r="H419" s="680"/>
      <c r="I419" s="681"/>
    </row>
    <row r="420" spans="1:9" ht="39" customHeight="1">
      <c r="A420" s="674"/>
      <c r="B420" s="675"/>
      <c r="C420" s="677" t="s">
        <v>1689</v>
      </c>
      <c r="D420" s="643"/>
      <c r="E420" s="644"/>
      <c r="F420" s="648"/>
      <c r="G420" s="649"/>
      <c r="H420" s="649"/>
      <c r="I420" s="673"/>
    </row>
    <row r="421" spans="1:9">
      <c r="A421" s="693" t="s">
        <v>1470</v>
      </c>
      <c r="B421" s="675"/>
      <c r="C421" s="691" t="s">
        <v>1690</v>
      </c>
      <c r="D421" s="677"/>
      <c r="E421" s="678"/>
      <c r="F421" s="679" t="s">
        <v>3</v>
      </c>
      <c r="G421" s="680">
        <v>1</v>
      </c>
      <c r="H421" s="680">
        <v>0</v>
      </c>
      <c r="I421" s="681">
        <f>G421*H421</f>
        <v>0</v>
      </c>
    </row>
    <row r="422" spans="1:9">
      <c r="A422" s="674"/>
      <c r="B422" s="675"/>
      <c r="C422" s="691"/>
      <c r="D422" s="677"/>
      <c r="E422" s="678"/>
      <c r="F422" s="679"/>
      <c r="G422" s="680"/>
      <c r="H422" s="680"/>
      <c r="I422" s="681"/>
    </row>
    <row r="423" spans="1:9">
      <c r="A423" s="674" t="s">
        <v>1691</v>
      </c>
      <c r="B423" s="675"/>
      <c r="C423" s="692" t="s">
        <v>1692</v>
      </c>
      <c r="D423" s="677"/>
      <c r="E423" s="678"/>
      <c r="F423" s="679"/>
      <c r="G423" s="680"/>
      <c r="H423" s="680"/>
      <c r="I423" s="681"/>
    </row>
    <row r="424" spans="1:9" ht="51">
      <c r="A424" s="674"/>
      <c r="B424" s="675"/>
      <c r="C424" s="677" t="s">
        <v>1693</v>
      </c>
      <c r="D424" s="643"/>
      <c r="E424" s="644"/>
      <c r="F424" s="648"/>
      <c r="G424" s="649"/>
      <c r="H424" s="649"/>
      <c r="I424" s="673"/>
    </row>
    <row r="425" spans="1:9">
      <c r="A425" s="693" t="s">
        <v>1470</v>
      </c>
      <c r="B425" s="675"/>
      <c r="C425" s="691" t="s">
        <v>1694</v>
      </c>
      <c r="D425" s="677"/>
      <c r="E425" s="678"/>
      <c r="F425" s="679" t="s">
        <v>3</v>
      </c>
      <c r="G425" s="680">
        <v>28</v>
      </c>
      <c r="H425" s="680">
        <v>0</v>
      </c>
      <c r="I425" s="681">
        <f>G425*H425</f>
        <v>0</v>
      </c>
    </row>
    <row r="426" spans="1:9">
      <c r="A426" s="674"/>
      <c r="B426" s="675"/>
      <c r="C426" s="691"/>
      <c r="D426" s="677"/>
      <c r="E426" s="678"/>
      <c r="F426" s="679"/>
      <c r="G426" s="680"/>
      <c r="H426" s="680"/>
      <c r="I426" s="681"/>
    </row>
    <row r="427" spans="1:9">
      <c r="A427" s="674" t="s">
        <v>1695</v>
      </c>
      <c r="B427" s="675"/>
      <c r="C427" s="692" t="s">
        <v>1696</v>
      </c>
      <c r="D427" s="677"/>
      <c r="E427" s="678"/>
      <c r="F427" s="679"/>
      <c r="G427" s="680"/>
      <c r="H427" s="680"/>
      <c r="I427" s="681"/>
    </row>
    <row r="428" spans="1:9" ht="115.5" customHeight="1">
      <c r="A428" s="674"/>
      <c r="B428" s="675"/>
      <c r="C428" s="677" t="s">
        <v>1697</v>
      </c>
      <c r="D428" s="643"/>
      <c r="E428" s="644"/>
      <c r="F428" s="648"/>
      <c r="G428" s="649"/>
      <c r="H428" s="649"/>
      <c r="I428" s="673"/>
    </row>
    <row r="429" spans="1:9" ht="15" customHeight="1">
      <c r="A429" s="693" t="s">
        <v>1470</v>
      </c>
      <c r="B429" s="675"/>
      <c r="C429" s="691" t="s">
        <v>1698</v>
      </c>
      <c r="D429" s="677"/>
      <c r="E429" s="678"/>
      <c r="F429" s="679" t="s">
        <v>3</v>
      </c>
      <c r="G429" s="680">
        <v>2</v>
      </c>
      <c r="H429" s="680">
        <v>0</v>
      </c>
      <c r="I429" s="681">
        <f>G429*H429</f>
        <v>0</v>
      </c>
    </row>
    <row r="430" spans="1:9">
      <c r="A430" s="693" t="s">
        <v>1470</v>
      </c>
      <c r="B430" s="675"/>
      <c r="C430" s="691" t="s">
        <v>1699</v>
      </c>
      <c r="D430" s="677"/>
      <c r="E430" s="678"/>
      <c r="F430" s="679" t="s">
        <v>3</v>
      </c>
      <c r="G430" s="680">
        <v>2</v>
      </c>
      <c r="H430" s="680">
        <v>0</v>
      </c>
      <c r="I430" s="681">
        <f>G430*H430</f>
        <v>0</v>
      </c>
    </row>
    <row r="431" spans="1:9">
      <c r="A431" s="674"/>
      <c r="B431" s="675"/>
      <c r="C431" s="691"/>
      <c r="D431" s="677"/>
      <c r="E431" s="678"/>
      <c r="F431" s="679"/>
      <c r="G431" s="680"/>
      <c r="H431" s="680"/>
      <c r="I431" s="681"/>
    </row>
    <row r="432" spans="1:9">
      <c r="A432" s="674" t="s">
        <v>1700</v>
      </c>
      <c r="B432" s="675"/>
      <c r="C432" s="692" t="s">
        <v>1701</v>
      </c>
      <c r="D432" s="677"/>
      <c r="E432" s="678"/>
      <c r="F432" s="679"/>
      <c r="G432" s="680"/>
      <c r="H432" s="680"/>
      <c r="I432" s="681"/>
    </row>
    <row r="433" spans="1:9" ht="38.25">
      <c r="A433" s="674"/>
      <c r="B433" s="675"/>
      <c r="C433" s="677" t="s">
        <v>1702</v>
      </c>
      <c r="D433" s="643"/>
      <c r="E433" s="644"/>
      <c r="F433" s="648"/>
      <c r="G433" s="649"/>
      <c r="H433" s="649"/>
      <c r="I433" s="673"/>
    </row>
    <row r="434" spans="1:9">
      <c r="A434" s="693" t="s">
        <v>1470</v>
      </c>
      <c r="B434" s="675"/>
      <c r="C434" s="691" t="s">
        <v>1703</v>
      </c>
      <c r="D434" s="677"/>
      <c r="E434" s="678"/>
      <c r="F434" s="679" t="s">
        <v>3</v>
      </c>
      <c r="G434" s="680">
        <v>2</v>
      </c>
      <c r="H434" s="680">
        <v>0</v>
      </c>
      <c r="I434" s="681">
        <f>G434*H434</f>
        <v>0</v>
      </c>
    </row>
    <row r="435" spans="1:9">
      <c r="A435" s="674"/>
      <c r="B435" s="675"/>
      <c r="C435" s="691"/>
      <c r="D435" s="677"/>
      <c r="E435" s="678"/>
      <c r="F435" s="679"/>
      <c r="G435" s="680"/>
      <c r="H435" s="680"/>
      <c r="I435" s="681"/>
    </row>
    <row r="436" spans="1:9">
      <c r="A436" s="674" t="s">
        <v>1704</v>
      </c>
      <c r="B436" s="675"/>
      <c r="C436" s="692" t="s">
        <v>1705</v>
      </c>
      <c r="D436" s="677"/>
      <c r="E436" s="678"/>
      <c r="F436" s="679"/>
      <c r="G436" s="680"/>
      <c r="H436" s="680"/>
      <c r="I436" s="681"/>
    </row>
    <row r="437" spans="1:9" ht="63.75">
      <c r="A437" s="674"/>
      <c r="B437" s="675"/>
      <c r="C437" s="677" t="s">
        <v>1706</v>
      </c>
      <c r="D437" s="643"/>
      <c r="E437" s="644"/>
      <c r="F437" s="648"/>
      <c r="G437" s="649"/>
      <c r="H437" s="649"/>
      <c r="I437" s="673"/>
    </row>
    <row r="438" spans="1:9">
      <c r="A438" s="693" t="s">
        <v>1470</v>
      </c>
      <c r="B438" s="675"/>
      <c r="C438" s="691" t="s">
        <v>1707</v>
      </c>
      <c r="D438" s="677"/>
      <c r="E438" s="678"/>
      <c r="F438" s="679" t="s">
        <v>3</v>
      </c>
      <c r="G438" s="680">
        <v>64</v>
      </c>
      <c r="H438" s="680">
        <v>0</v>
      </c>
      <c r="I438" s="681">
        <f>G438*H438</f>
        <v>0</v>
      </c>
    </row>
    <row r="439" spans="1:9">
      <c r="A439" s="693" t="s">
        <v>1470</v>
      </c>
      <c r="B439" s="675"/>
      <c r="C439" s="691" t="s">
        <v>1708</v>
      </c>
      <c r="D439" s="677"/>
      <c r="E439" s="678"/>
      <c r="F439" s="679" t="s">
        <v>3</v>
      </c>
      <c r="G439" s="680">
        <v>2</v>
      </c>
      <c r="H439" s="680">
        <v>0</v>
      </c>
      <c r="I439" s="681">
        <f>G439*H439</f>
        <v>0</v>
      </c>
    </row>
    <row r="440" spans="1:9">
      <c r="A440" s="674"/>
      <c r="B440" s="675"/>
      <c r="C440" s="691"/>
      <c r="D440" s="677"/>
      <c r="E440" s="678"/>
      <c r="F440" s="679"/>
      <c r="G440" s="680"/>
      <c r="H440" s="680"/>
      <c r="I440" s="681"/>
    </row>
    <row r="441" spans="1:9">
      <c r="A441" s="674" t="s">
        <v>1709</v>
      </c>
      <c r="B441" s="675"/>
      <c r="C441" s="692" t="s">
        <v>1710</v>
      </c>
      <c r="D441" s="677"/>
      <c r="E441" s="678"/>
      <c r="F441" s="679"/>
      <c r="G441" s="680"/>
      <c r="H441" s="680"/>
      <c r="I441" s="681"/>
    </row>
    <row r="442" spans="1:9" ht="84.75" customHeight="1">
      <c r="A442" s="674"/>
      <c r="B442" s="675"/>
      <c r="C442" s="677" t="s">
        <v>1711</v>
      </c>
      <c r="D442" s="643"/>
      <c r="E442" s="644"/>
      <c r="F442" s="648"/>
      <c r="G442" s="649"/>
      <c r="H442" s="649"/>
      <c r="I442" s="673"/>
    </row>
    <row r="443" spans="1:9">
      <c r="A443" s="693" t="s">
        <v>1470</v>
      </c>
      <c r="B443" s="675"/>
      <c r="C443" s="691" t="s">
        <v>1712</v>
      </c>
      <c r="D443" s="677"/>
      <c r="E443" s="678"/>
      <c r="F443" s="679" t="s">
        <v>3</v>
      </c>
      <c r="G443" s="680">
        <v>44</v>
      </c>
      <c r="H443" s="680">
        <v>0</v>
      </c>
      <c r="I443" s="681">
        <f>G443*H443</f>
        <v>0</v>
      </c>
    </row>
    <row r="444" spans="1:9">
      <c r="A444" s="674"/>
      <c r="B444" s="675"/>
      <c r="C444" s="691"/>
      <c r="D444" s="677"/>
      <c r="E444" s="678"/>
      <c r="F444" s="679"/>
      <c r="G444" s="680"/>
      <c r="H444" s="680"/>
      <c r="I444" s="681"/>
    </row>
    <row r="445" spans="1:9">
      <c r="A445" s="674" t="s">
        <v>1713</v>
      </c>
      <c r="B445" s="675"/>
      <c r="C445" s="692" t="s">
        <v>1714</v>
      </c>
      <c r="D445" s="677"/>
      <c r="E445" s="678"/>
      <c r="F445" s="679"/>
      <c r="G445" s="680"/>
      <c r="H445" s="680"/>
      <c r="I445" s="681"/>
    </row>
    <row r="446" spans="1:9" ht="114.75" customHeight="1">
      <c r="A446" s="674"/>
      <c r="B446" s="675"/>
      <c r="C446" s="677" t="s">
        <v>3014</v>
      </c>
      <c r="D446" s="643"/>
      <c r="E446" s="644"/>
      <c r="F446" s="648"/>
      <c r="G446" s="649"/>
      <c r="H446" s="649"/>
      <c r="I446" s="673"/>
    </row>
    <row r="447" spans="1:9">
      <c r="A447" s="693" t="s">
        <v>1470</v>
      </c>
      <c r="B447" s="675"/>
      <c r="C447" s="691" t="s">
        <v>1715</v>
      </c>
      <c r="D447" s="677"/>
      <c r="E447" s="678"/>
      <c r="F447" s="679" t="s">
        <v>3</v>
      </c>
      <c r="G447" s="680">
        <v>3</v>
      </c>
      <c r="H447" s="680">
        <v>0</v>
      </c>
      <c r="I447" s="681">
        <f>G447*H447</f>
        <v>0</v>
      </c>
    </row>
    <row r="448" spans="1:9">
      <c r="A448" s="674"/>
      <c r="B448" s="675"/>
      <c r="C448" s="691"/>
      <c r="D448" s="677"/>
      <c r="E448" s="678"/>
      <c r="F448" s="679"/>
      <c r="G448" s="680"/>
      <c r="H448" s="680"/>
      <c r="I448" s="681"/>
    </row>
    <row r="449" spans="1:9">
      <c r="A449" s="674" t="s">
        <v>1716</v>
      </c>
      <c r="B449" s="675"/>
      <c r="C449" s="692" t="s">
        <v>1717</v>
      </c>
      <c r="D449" s="677"/>
      <c r="E449" s="678"/>
      <c r="F449" s="679"/>
      <c r="G449" s="680"/>
      <c r="H449" s="680"/>
      <c r="I449" s="681"/>
    </row>
    <row r="450" spans="1:9" ht="51">
      <c r="A450" s="674"/>
      <c r="B450" s="675"/>
      <c r="C450" s="677" t="s">
        <v>1718</v>
      </c>
      <c r="D450" s="643"/>
      <c r="E450" s="644"/>
      <c r="F450" s="648"/>
      <c r="G450" s="649"/>
      <c r="H450" s="649"/>
      <c r="I450" s="673"/>
    </row>
    <row r="451" spans="1:9" ht="38.25">
      <c r="A451" s="674"/>
      <c r="B451" s="675"/>
      <c r="C451" s="677" t="s">
        <v>1719</v>
      </c>
      <c r="D451" s="643"/>
      <c r="E451" s="644"/>
      <c r="F451" s="648"/>
      <c r="G451" s="649"/>
      <c r="H451" s="649"/>
      <c r="I451" s="673"/>
    </row>
    <row r="452" spans="1:9">
      <c r="A452" s="693" t="s">
        <v>1470</v>
      </c>
      <c r="B452" s="675"/>
      <c r="C452" s="691" t="s">
        <v>1720</v>
      </c>
      <c r="D452" s="677"/>
      <c r="E452" s="678"/>
      <c r="F452" s="679" t="s">
        <v>3</v>
      </c>
      <c r="G452" s="680">
        <v>2</v>
      </c>
      <c r="H452" s="680">
        <v>0</v>
      </c>
      <c r="I452" s="681">
        <f>G452*H452</f>
        <v>0</v>
      </c>
    </row>
    <row r="453" spans="1:9">
      <c r="A453" s="674"/>
      <c r="B453" s="675"/>
      <c r="C453" s="691"/>
      <c r="D453" s="677"/>
      <c r="E453" s="678"/>
      <c r="F453" s="679"/>
      <c r="G453" s="680"/>
      <c r="H453" s="680"/>
      <c r="I453" s="681"/>
    </row>
    <row r="454" spans="1:9">
      <c r="A454" s="674" t="s">
        <v>1721</v>
      </c>
      <c r="B454" s="675"/>
      <c r="C454" s="692" t="s">
        <v>1722</v>
      </c>
      <c r="D454" s="677"/>
      <c r="E454" s="678"/>
      <c r="F454" s="679"/>
      <c r="G454" s="680"/>
      <c r="H454" s="680"/>
      <c r="I454" s="681"/>
    </row>
    <row r="455" spans="1:9" ht="38.25">
      <c r="A455" s="674"/>
      <c r="B455" s="675"/>
      <c r="C455" s="677" t="s">
        <v>1723</v>
      </c>
      <c r="D455" s="643"/>
      <c r="E455" s="644"/>
      <c r="F455" s="648"/>
      <c r="G455" s="649"/>
      <c r="H455" s="649"/>
      <c r="I455" s="673"/>
    </row>
    <row r="456" spans="1:9">
      <c r="A456" s="693" t="s">
        <v>1470</v>
      </c>
      <c r="B456" s="675"/>
      <c r="C456" s="691" t="s">
        <v>1724</v>
      </c>
      <c r="D456" s="677"/>
      <c r="E456" s="678"/>
      <c r="F456" s="679" t="s">
        <v>3</v>
      </c>
      <c r="G456" s="680">
        <v>1</v>
      </c>
      <c r="H456" s="680">
        <v>0</v>
      </c>
      <c r="I456" s="681">
        <f>G456*H456</f>
        <v>0</v>
      </c>
    </row>
    <row r="457" spans="1:9">
      <c r="A457" s="674"/>
      <c r="B457" s="675"/>
      <c r="C457" s="691"/>
      <c r="D457" s="677"/>
      <c r="E457" s="678"/>
      <c r="F457" s="679"/>
      <c r="G457" s="680"/>
      <c r="H457" s="680"/>
      <c r="I457" s="681"/>
    </row>
    <row r="458" spans="1:9">
      <c r="A458" s="674" t="s">
        <v>1725</v>
      </c>
      <c r="B458" s="675"/>
      <c r="C458" s="692" t="s">
        <v>1726</v>
      </c>
      <c r="D458" s="677"/>
      <c r="E458" s="678"/>
      <c r="F458" s="679"/>
      <c r="G458" s="680"/>
      <c r="H458" s="680"/>
      <c r="I458" s="681"/>
    </row>
    <row r="459" spans="1:9" ht="56.25" customHeight="1">
      <c r="A459" s="674"/>
      <c r="B459" s="675"/>
      <c r="C459" s="677" t="s">
        <v>1727</v>
      </c>
      <c r="D459" s="643"/>
      <c r="E459" s="644"/>
      <c r="F459" s="648"/>
      <c r="G459" s="649"/>
      <c r="H459" s="649"/>
      <c r="I459" s="673"/>
    </row>
    <row r="460" spans="1:9">
      <c r="A460" s="693" t="s">
        <v>1470</v>
      </c>
      <c r="B460" s="675"/>
      <c r="C460" s="691" t="s">
        <v>1728</v>
      </c>
      <c r="D460" s="677"/>
      <c r="E460" s="678"/>
      <c r="F460" s="679" t="s">
        <v>3</v>
      </c>
      <c r="G460" s="680">
        <v>1</v>
      </c>
      <c r="H460" s="680">
        <v>0</v>
      </c>
      <c r="I460" s="681">
        <f>G460*H460</f>
        <v>0</v>
      </c>
    </row>
    <row r="461" spans="1:9">
      <c r="A461" s="674"/>
      <c r="B461" s="675"/>
      <c r="C461" s="691"/>
      <c r="D461" s="677"/>
      <c r="E461" s="678"/>
      <c r="F461" s="679"/>
      <c r="G461" s="680"/>
      <c r="H461" s="680"/>
      <c r="I461" s="681"/>
    </row>
    <row r="462" spans="1:9">
      <c r="A462" s="674" t="s">
        <v>1729</v>
      </c>
      <c r="B462" s="675"/>
      <c r="C462" s="692" t="s">
        <v>1730</v>
      </c>
      <c r="D462" s="677"/>
      <c r="E462" s="678"/>
      <c r="F462" s="679"/>
      <c r="G462" s="680"/>
      <c r="H462" s="680"/>
      <c r="I462" s="681"/>
    </row>
    <row r="463" spans="1:9" ht="38.25">
      <c r="A463" s="674"/>
      <c r="B463" s="675"/>
      <c r="C463" s="677" t="s">
        <v>1731</v>
      </c>
      <c r="D463" s="643"/>
      <c r="E463" s="644"/>
      <c r="F463" s="679"/>
      <c r="G463" s="680"/>
      <c r="H463" s="680"/>
      <c r="I463" s="681"/>
    </row>
    <row r="464" spans="1:9">
      <c r="A464" s="693" t="s">
        <v>1732</v>
      </c>
      <c r="B464" s="675"/>
      <c r="C464" s="691" t="s">
        <v>1733</v>
      </c>
      <c r="D464" s="677"/>
      <c r="E464" s="678"/>
      <c r="F464" s="679" t="s">
        <v>3</v>
      </c>
      <c r="G464" s="680">
        <v>6</v>
      </c>
      <c r="H464" s="680">
        <v>0</v>
      </c>
      <c r="I464" s="681">
        <f>G464*H464</f>
        <v>0</v>
      </c>
    </row>
    <row r="465" spans="1:9">
      <c r="A465" s="674"/>
      <c r="B465" s="675"/>
      <c r="C465" s="691"/>
      <c r="D465" s="677"/>
      <c r="E465" s="678"/>
      <c r="F465" s="679"/>
      <c r="G465" s="680"/>
      <c r="H465" s="680"/>
      <c r="I465" s="681"/>
    </row>
    <row r="466" spans="1:9">
      <c r="A466" s="674" t="s">
        <v>1734</v>
      </c>
      <c r="B466" s="675"/>
      <c r="C466" s="692" t="s">
        <v>1735</v>
      </c>
      <c r="D466" s="677"/>
      <c r="E466" s="678"/>
      <c r="F466" s="679"/>
      <c r="G466" s="680"/>
      <c r="H466" s="680"/>
      <c r="I466" s="681"/>
    </row>
    <row r="467" spans="1:9" ht="38.25">
      <c r="A467" s="674"/>
      <c r="B467" s="675"/>
      <c r="C467" s="691" t="s">
        <v>1736</v>
      </c>
      <c r="D467" s="677"/>
      <c r="E467" s="678"/>
      <c r="F467" s="679"/>
      <c r="G467" s="680"/>
      <c r="H467" s="680"/>
      <c r="I467" s="681"/>
    </row>
    <row r="468" spans="1:9">
      <c r="A468" s="693" t="s">
        <v>1732</v>
      </c>
      <c r="B468" s="675"/>
      <c r="C468" s="691" t="s">
        <v>1737</v>
      </c>
      <c r="D468" s="677"/>
      <c r="E468" s="678"/>
      <c r="F468" s="679" t="s">
        <v>3</v>
      </c>
      <c r="G468" s="680">
        <v>124</v>
      </c>
      <c r="H468" s="680">
        <v>0</v>
      </c>
      <c r="I468" s="681">
        <f t="shared" ref="I468:I474" si="0">G468*H468</f>
        <v>0</v>
      </c>
    </row>
    <row r="469" spans="1:9">
      <c r="A469" s="693" t="s">
        <v>1732</v>
      </c>
      <c r="B469" s="675"/>
      <c r="C469" s="691" t="s">
        <v>1738</v>
      </c>
      <c r="D469" s="677"/>
      <c r="E469" s="678"/>
      <c r="F469" s="679" t="s">
        <v>3</v>
      </c>
      <c r="G469" s="680">
        <v>124</v>
      </c>
      <c r="H469" s="680">
        <v>0</v>
      </c>
      <c r="I469" s="681">
        <f t="shared" si="0"/>
        <v>0</v>
      </c>
    </row>
    <row r="470" spans="1:9">
      <c r="A470" s="693" t="s">
        <v>1732</v>
      </c>
      <c r="B470" s="675"/>
      <c r="C470" s="691" t="s">
        <v>1739</v>
      </c>
      <c r="D470" s="677"/>
      <c r="E470" s="678"/>
      <c r="F470" s="679" t="s">
        <v>3</v>
      </c>
      <c r="G470" s="680">
        <v>124</v>
      </c>
      <c r="H470" s="680">
        <v>0</v>
      </c>
      <c r="I470" s="681">
        <f t="shared" si="0"/>
        <v>0</v>
      </c>
    </row>
    <row r="471" spans="1:9">
      <c r="A471" s="693" t="s">
        <v>1732</v>
      </c>
      <c r="B471" s="675"/>
      <c r="C471" s="691" t="s">
        <v>1740</v>
      </c>
      <c r="D471" s="677"/>
      <c r="E471" s="678"/>
      <c r="F471" s="679" t="s">
        <v>3</v>
      </c>
      <c r="G471" s="680">
        <v>124</v>
      </c>
      <c r="H471" s="680">
        <v>0</v>
      </c>
      <c r="I471" s="681">
        <f t="shared" si="0"/>
        <v>0</v>
      </c>
    </row>
    <row r="472" spans="1:9">
      <c r="A472" s="693" t="s">
        <v>1732</v>
      </c>
      <c r="B472" s="675"/>
      <c r="C472" s="691" t="s">
        <v>1741</v>
      </c>
      <c r="D472" s="677"/>
      <c r="E472" s="678"/>
      <c r="F472" s="679" t="s">
        <v>3</v>
      </c>
      <c r="G472" s="680">
        <v>124</v>
      </c>
      <c r="H472" s="680">
        <v>0</v>
      </c>
      <c r="I472" s="681">
        <f t="shared" si="0"/>
        <v>0</v>
      </c>
    </row>
    <row r="473" spans="1:9">
      <c r="A473" s="693" t="s">
        <v>1732</v>
      </c>
      <c r="B473" s="675"/>
      <c r="C473" s="691" t="s">
        <v>1742</v>
      </c>
      <c r="D473" s="677"/>
      <c r="E473" s="678"/>
      <c r="F473" s="679" t="s">
        <v>3</v>
      </c>
      <c r="G473" s="680">
        <v>124</v>
      </c>
      <c r="H473" s="680">
        <v>0</v>
      </c>
      <c r="I473" s="681">
        <f t="shared" si="0"/>
        <v>0</v>
      </c>
    </row>
    <row r="474" spans="1:9">
      <c r="A474" s="693" t="s">
        <v>1732</v>
      </c>
      <c r="B474" s="675"/>
      <c r="C474" s="691" t="s">
        <v>1743</v>
      </c>
      <c r="D474" s="677"/>
      <c r="E474" s="678"/>
      <c r="F474" s="679" t="s">
        <v>66</v>
      </c>
      <c r="G474" s="680">
        <v>10</v>
      </c>
      <c r="H474" s="680">
        <v>0</v>
      </c>
      <c r="I474" s="681">
        <f t="shared" si="0"/>
        <v>0</v>
      </c>
    </row>
    <row r="475" spans="1:9">
      <c r="A475" s="674"/>
      <c r="B475" s="675"/>
      <c r="C475" s="691"/>
      <c r="D475" s="677"/>
      <c r="E475" s="678"/>
      <c r="F475" s="679"/>
      <c r="G475" s="680"/>
      <c r="H475" s="680"/>
      <c r="I475" s="681"/>
    </row>
    <row r="476" spans="1:9">
      <c r="A476" s="674" t="s">
        <v>1744</v>
      </c>
      <c r="B476" s="675"/>
      <c r="C476" s="692" t="s">
        <v>1745</v>
      </c>
      <c r="D476" s="677"/>
      <c r="E476" s="678"/>
      <c r="F476" s="679"/>
      <c r="G476" s="680"/>
      <c r="H476" s="680"/>
      <c r="I476" s="681"/>
    </row>
    <row r="477" spans="1:9" ht="51">
      <c r="A477" s="674"/>
      <c r="B477" s="675"/>
      <c r="C477" s="691" t="s">
        <v>1746</v>
      </c>
      <c r="D477" s="677"/>
      <c r="E477" s="678"/>
      <c r="F477" s="679"/>
      <c r="G477" s="680"/>
      <c r="H477" s="680"/>
      <c r="I477" s="681"/>
    </row>
    <row r="478" spans="1:9">
      <c r="A478" s="693" t="s">
        <v>1470</v>
      </c>
      <c r="B478" s="675"/>
      <c r="C478" s="691" t="s">
        <v>1747</v>
      </c>
      <c r="D478" s="677"/>
      <c r="E478" s="678"/>
      <c r="F478" s="679" t="s">
        <v>3</v>
      </c>
      <c r="G478" s="680">
        <v>20</v>
      </c>
      <c r="H478" s="680">
        <v>0</v>
      </c>
      <c r="I478" s="681">
        <f>G478*H478</f>
        <v>0</v>
      </c>
    </row>
    <row r="479" spans="1:9">
      <c r="A479" s="693" t="s">
        <v>1470</v>
      </c>
      <c r="B479" s="675"/>
      <c r="C479" s="691" t="s">
        <v>1748</v>
      </c>
      <c r="D479" s="677"/>
      <c r="E479" s="678"/>
      <c r="F479" s="679" t="s">
        <v>3</v>
      </c>
      <c r="G479" s="680">
        <v>2</v>
      </c>
      <c r="H479" s="680">
        <v>0</v>
      </c>
      <c r="I479" s="681">
        <f>G479*H479</f>
        <v>0</v>
      </c>
    </row>
    <row r="480" spans="1:9">
      <c r="A480" s="693" t="s">
        <v>1470</v>
      </c>
      <c r="B480" s="675"/>
      <c r="C480" s="691" t="s">
        <v>1749</v>
      </c>
      <c r="D480" s="677"/>
      <c r="E480" s="678"/>
      <c r="F480" s="679" t="s">
        <v>3</v>
      </c>
      <c r="G480" s="680">
        <v>5</v>
      </c>
      <c r="H480" s="680">
        <v>0</v>
      </c>
      <c r="I480" s="681">
        <f>G480*H480</f>
        <v>0</v>
      </c>
    </row>
    <row r="481" spans="1:9">
      <c r="A481" s="674"/>
      <c r="B481" s="675"/>
      <c r="C481" s="691"/>
      <c r="D481" s="677"/>
      <c r="E481" s="678"/>
      <c r="F481" s="679"/>
      <c r="G481" s="680"/>
      <c r="H481" s="680"/>
      <c r="I481" s="681"/>
    </row>
    <row r="482" spans="1:9">
      <c r="A482" s="674" t="s">
        <v>1750</v>
      </c>
      <c r="B482" s="675"/>
      <c r="C482" s="692" t="s">
        <v>1751</v>
      </c>
      <c r="D482" s="677"/>
      <c r="E482" s="678"/>
      <c r="F482" s="679"/>
      <c r="G482" s="680"/>
      <c r="H482" s="680"/>
      <c r="I482" s="681"/>
    </row>
    <row r="483" spans="1:9">
      <c r="A483" s="674"/>
      <c r="B483" s="675"/>
      <c r="C483" s="691" t="s">
        <v>1752</v>
      </c>
      <c r="D483" s="677"/>
      <c r="E483" s="678"/>
      <c r="F483" s="679"/>
      <c r="G483" s="680"/>
      <c r="H483" s="680"/>
      <c r="I483" s="681"/>
    </row>
    <row r="484" spans="1:9">
      <c r="A484" s="693" t="s">
        <v>1470</v>
      </c>
      <c r="B484" s="675"/>
      <c r="C484" s="691" t="s">
        <v>1753</v>
      </c>
      <c r="D484" s="677"/>
      <c r="E484" s="678"/>
      <c r="F484" s="679" t="s">
        <v>3</v>
      </c>
      <c r="G484" s="680">
        <v>21</v>
      </c>
      <c r="H484" s="680">
        <v>0</v>
      </c>
      <c r="I484" s="681">
        <f>G484*H484</f>
        <v>0</v>
      </c>
    </row>
    <row r="485" spans="1:9" ht="25.5">
      <c r="A485" s="693" t="s">
        <v>1470</v>
      </c>
      <c r="B485" s="675"/>
      <c r="C485" s="691" t="s">
        <v>1754</v>
      </c>
      <c r="D485" s="677"/>
      <c r="E485" s="678"/>
      <c r="F485" s="679" t="s">
        <v>3</v>
      </c>
      <c r="G485" s="680">
        <v>13</v>
      </c>
      <c r="H485" s="680">
        <v>0</v>
      </c>
      <c r="I485" s="681">
        <f>G485*H485</f>
        <v>0</v>
      </c>
    </row>
    <row r="486" spans="1:9">
      <c r="A486" s="693" t="s">
        <v>1470</v>
      </c>
      <c r="B486" s="675"/>
      <c r="C486" s="691" t="s">
        <v>1755</v>
      </c>
      <c r="D486" s="677"/>
      <c r="E486" s="678"/>
      <c r="F486" s="679" t="s">
        <v>3</v>
      </c>
      <c r="G486" s="680">
        <v>13</v>
      </c>
      <c r="H486" s="680">
        <v>0</v>
      </c>
      <c r="I486" s="681">
        <f>G486*H486</f>
        <v>0</v>
      </c>
    </row>
    <row r="487" spans="1:9">
      <c r="A487" s="674"/>
      <c r="B487" s="675"/>
      <c r="C487" s="691"/>
      <c r="D487" s="677"/>
      <c r="E487" s="678"/>
      <c r="F487" s="679"/>
      <c r="G487" s="680"/>
      <c r="H487" s="680"/>
      <c r="I487" s="681"/>
    </row>
    <row r="488" spans="1:9">
      <c r="A488" s="674" t="s">
        <v>1756</v>
      </c>
      <c r="B488" s="675"/>
      <c r="C488" s="692" t="s">
        <v>1757</v>
      </c>
      <c r="D488" s="677"/>
      <c r="E488" s="678"/>
      <c r="F488" s="679"/>
      <c r="G488" s="680"/>
      <c r="H488" s="680"/>
      <c r="I488" s="681"/>
    </row>
    <row r="489" spans="1:9">
      <c r="A489" s="674"/>
      <c r="B489" s="675"/>
      <c r="C489" s="691" t="s">
        <v>1752</v>
      </c>
      <c r="D489" s="677"/>
      <c r="E489" s="678"/>
      <c r="F489" s="679"/>
      <c r="G489" s="680"/>
      <c r="H489" s="680"/>
      <c r="I489" s="681"/>
    </row>
    <row r="490" spans="1:9">
      <c r="A490" s="693" t="s">
        <v>1470</v>
      </c>
      <c r="B490" s="675"/>
      <c r="C490" s="691" t="s">
        <v>1758</v>
      </c>
      <c r="D490" s="677"/>
      <c r="E490" s="678"/>
      <c r="F490" s="679" t="s">
        <v>3</v>
      </c>
      <c r="G490" s="680">
        <v>17</v>
      </c>
      <c r="H490" s="680">
        <v>0</v>
      </c>
      <c r="I490" s="681">
        <f>G490*H490</f>
        <v>0</v>
      </c>
    </row>
    <row r="491" spans="1:9">
      <c r="A491" s="693" t="s">
        <v>1470</v>
      </c>
      <c r="B491" s="675"/>
      <c r="C491" s="691" t="s">
        <v>1759</v>
      </c>
      <c r="D491" s="677"/>
      <c r="E491" s="678"/>
      <c r="F491" s="679" t="s">
        <v>3</v>
      </c>
      <c r="G491" s="680">
        <v>17</v>
      </c>
      <c r="H491" s="680">
        <v>0</v>
      </c>
      <c r="I491" s="681">
        <f>G491*H491</f>
        <v>0</v>
      </c>
    </row>
    <row r="492" spans="1:9">
      <c r="A492" s="674"/>
      <c r="B492" s="675"/>
      <c r="C492" s="691"/>
      <c r="D492" s="677"/>
      <c r="E492" s="678"/>
      <c r="F492" s="679"/>
      <c r="G492" s="680"/>
      <c r="H492" s="680"/>
      <c r="I492" s="681"/>
    </row>
    <row r="493" spans="1:9">
      <c r="A493" s="674" t="s">
        <v>1760</v>
      </c>
      <c r="B493" s="675"/>
      <c r="C493" s="692" t="s">
        <v>1761</v>
      </c>
      <c r="D493" s="677"/>
      <c r="E493" s="678"/>
      <c r="F493" s="679"/>
      <c r="G493" s="680"/>
      <c r="H493" s="680"/>
      <c r="I493" s="681"/>
    </row>
    <row r="494" spans="1:9">
      <c r="A494" s="674"/>
      <c r="B494" s="675"/>
      <c r="C494" s="691" t="s">
        <v>1752</v>
      </c>
      <c r="D494" s="677"/>
      <c r="E494" s="678"/>
      <c r="F494" s="679"/>
      <c r="G494" s="680"/>
      <c r="H494" s="680"/>
      <c r="I494" s="681"/>
    </row>
    <row r="495" spans="1:9">
      <c r="A495" s="693" t="s">
        <v>1470</v>
      </c>
      <c r="B495" s="675"/>
      <c r="C495" s="691" t="s">
        <v>1759</v>
      </c>
      <c r="D495" s="677"/>
      <c r="E495" s="678"/>
      <c r="F495" s="679" t="s">
        <v>3</v>
      </c>
      <c r="G495" s="680">
        <v>2</v>
      </c>
      <c r="H495" s="680">
        <v>0</v>
      </c>
      <c r="I495" s="681">
        <f>G495*H495</f>
        <v>0</v>
      </c>
    </row>
    <row r="496" spans="1:9">
      <c r="A496" s="674"/>
      <c r="B496" s="675"/>
      <c r="C496" s="691"/>
      <c r="D496" s="677"/>
      <c r="E496" s="678"/>
      <c r="F496" s="679"/>
      <c r="G496" s="680"/>
      <c r="H496" s="680"/>
      <c r="I496" s="681"/>
    </row>
    <row r="497" spans="1:9">
      <c r="A497" s="674" t="s">
        <v>1762</v>
      </c>
      <c r="B497" s="675"/>
      <c r="C497" s="692" t="s">
        <v>1763</v>
      </c>
      <c r="D497" s="677"/>
      <c r="E497" s="678"/>
      <c r="F497" s="679"/>
      <c r="G497" s="680"/>
      <c r="H497" s="680"/>
      <c r="I497" s="681"/>
    </row>
    <row r="498" spans="1:9">
      <c r="A498" s="674"/>
      <c r="B498" s="675"/>
      <c r="C498" s="691" t="s">
        <v>1752</v>
      </c>
      <c r="D498" s="677"/>
      <c r="E498" s="678"/>
      <c r="F498" s="679"/>
      <c r="G498" s="680"/>
      <c r="H498" s="680"/>
      <c r="I498" s="681"/>
    </row>
    <row r="499" spans="1:9">
      <c r="A499" s="693" t="s">
        <v>1470</v>
      </c>
      <c r="B499" s="675"/>
      <c r="C499" s="691" t="s">
        <v>1753</v>
      </c>
      <c r="D499" s="677"/>
      <c r="E499" s="678"/>
      <c r="F499" s="679" t="s">
        <v>3</v>
      </c>
      <c r="G499" s="680">
        <v>3</v>
      </c>
      <c r="H499" s="680">
        <v>0</v>
      </c>
      <c r="I499" s="681">
        <f>G499*H499</f>
        <v>0</v>
      </c>
    </row>
    <row r="500" spans="1:9">
      <c r="A500" s="693" t="s">
        <v>1470</v>
      </c>
      <c r="B500" s="675"/>
      <c r="C500" s="691" t="s">
        <v>1764</v>
      </c>
      <c r="D500" s="677"/>
      <c r="E500" s="678"/>
      <c r="F500" s="679" t="s">
        <v>3</v>
      </c>
      <c r="G500" s="680">
        <v>3</v>
      </c>
      <c r="H500" s="680">
        <v>0</v>
      </c>
      <c r="I500" s="681">
        <f>G500*H500</f>
        <v>0</v>
      </c>
    </row>
    <row r="501" spans="1:9">
      <c r="A501" s="693" t="s">
        <v>1470</v>
      </c>
      <c r="B501" s="675"/>
      <c r="C501" s="691" t="s">
        <v>1765</v>
      </c>
      <c r="D501" s="677"/>
      <c r="E501" s="678"/>
      <c r="F501" s="679" t="s">
        <v>3</v>
      </c>
      <c r="G501" s="680">
        <v>3</v>
      </c>
      <c r="H501" s="680">
        <v>0</v>
      </c>
      <c r="I501" s="681">
        <f>G501*H501</f>
        <v>0</v>
      </c>
    </row>
    <row r="502" spans="1:9">
      <c r="A502" s="674"/>
      <c r="B502" s="675"/>
      <c r="C502" s="691"/>
      <c r="D502" s="677"/>
      <c r="E502" s="678"/>
      <c r="F502" s="679"/>
      <c r="G502" s="680"/>
      <c r="H502" s="680"/>
      <c r="I502" s="681"/>
    </row>
    <row r="503" spans="1:9">
      <c r="A503" s="674" t="s">
        <v>1766</v>
      </c>
      <c r="B503" s="675"/>
      <c r="C503" s="692" t="s">
        <v>1767</v>
      </c>
      <c r="D503" s="677"/>
      <c r="E503" s="678"/>
      <c r="F503" s="679"/>
      <c r="G503" s="680"/>
      <c r="H503" s="680"/>
      <c r="I503" s="681"/>
    </row>
    <row r="504" spans="1:9">
      <c r="A504" s="674"/>
      <c r="B504" s="675"/>
      <c r="C504" s="691" t="s">
        <v>1752</v>
      </c>
      <c r="D504" s="677"/>
      <c r="E504" s="678"/>
      <c r="F504" s="679"/>
      <c r="G504" s="680"/>
      <c r="H504" s="680"/>
      <c r="I504" s="681"/>
    </row>
    <row r="505" spans="1:9">
      <c r="A505" s="693" t="s">
        <v>1470</v>
      </c>
      <c r="B505" s="675"/>
      <c r="C505" s="691" t="s">
        <v>1768</v>
      </c>
      <c r="D505" s="677"/>
      <c r="E505" s="678"/>
      <c r="F505" s="679" t="s">
        <v>3</v>
      </c>
      <c r="G505" s="680">
        <v>2</v>
      </c>
      <c r="H505" s="680">
        <v>0</v>
      </c>
      <c r="I505" s="681">
        <f>G505*H505</f>
        <v>0</v>
      </c>
    </row>
    <row r="506" spans="1:9">
      <c r="A506" s="693" t="s">
        <v>1470</v>
      </c>
      <c r="B506" s="675"/>
      <c r="C506" s="691" t="s">
        <v>1764</v>
      </c>
      <c r="D506" s="677"/>
      <c r="E506" s="678"/>
      <c r="F506" s="679" t="s">
        <v>3</v>
      </c>
      <c r="G506" s="680">
        <v>2</v>
      </c>
      <c r="H506" s="680">
        <v>0</v>
      </c>
      <c r="I506" s="681">
        <f>G506*H506</f>
        <v>0</v>
      </c>
    </row>
    <row r="507" spans="1:9">
      <c r="A507" s="693" t="s">
        <v>1470</v>
      </c>
      <c r="B507" s="675"/>
      <c r="C507" s="691" t="s">
        <v>1755</v>
      </c>
      <c r="D507" s="677"/>
      <c r="E507" s="678"/>
      <c r="F507" s="679" t="s">
        <v>3</v>
      </c>
      <c r="G507" s="680">
        <v>2</v>
      </c>
      <c r="H507" s="680">
        <v>0</v>
      </c>
      <c r="I507" s="681">
        <f>G507*H507</f>
        <v>0</v>
      </c>
    </row>
    <row r="508" spans="1:9">
      <c r="A508" s="674"/>
      <c r="B508" s="675"/>
      <c r="C508" s="691"/>
      <c r="D508" s="677"/>
      <c r="E508" s="678"/>
      <c r="F508" s="679"/>
      <c r="G508" s="680"/>
      <c r="H508" s="680"/>
      <c r="I508" s="681"/>
    </row>
    <row r="509" spans="1:9">
      <c r="A509" s="674" t="s">
        <v>1769</v>
      </c>
      <c r="B509" s="675"/>
      <c r="C509" s="692" t="s">
        <v>1770</v>
      </c>
      <c r="D509" s="677"/>
      <c r="E509" s="678"/>
      <c r="F509" s="679"/>
      <c r="G509" s="680"/>
      <c r="H509" s="680"/>
      <c r="I509" s="681"/>
    </row>
    <row r="510" spans="1:9">
      <c r="A510" s="674"/>
      <c r="B510" s="675"/>
      <c r="C510" s="691" t="s">
        <v>1752</v>
      </c>
      <c r="D510" s="677"/>
      <c r="E510" s="678"/>
      <c r="F510" s="679"/>
      <c r="G510" s="680"/>
      <c r="H510" s="680"/>
      <c r="I510" s="681"/>
    </row>
    <row r="511" spans="1:9">
      <c r="A511" s="693" t="s">
        <v>1470</v>
      </c>
      <c r="B511" s="675"/>
      <c r="C511" s="691" t="s">
        <v>1753</v>
      </c>
      <c r="D511" s="677"/>
      <c r="E511" s="678"/>
      <c r="F511" s="679" t="s">
        <v>3</v>
      </c>
      <c r="G511" s="680">
        <v>6</v>
      </c>
      <c r="H511" s="680">
        <v>0</v>
      </c>
      <c r="I511" s="681">
        <f>G511*H511</f>
        <v>0</v>
      </c>
    </row>
    <row r="512" spans="1:9">
      <c r="A512" s="693" t="s">
        <v>1470</v>
      </c>
      <c r="B512" s="675"/>
      <c r="C512" s="691" t="s">
        <v>1764</v>
      </c>
      <c r="D512" s="677"/>
      <c r="E512" s="678"/>
      <c r="F512" s="679" t="s">
        <v>3</v>
      </c>
      <c r="G512" s="680">
        <v>6</v>
      </c>
      <c r="H512" s="680">
        <v>0</v>
      </c>
      <c r="I512" s="681">
        <f>G512*H512</f>
        <v>0</v>
      </c>
    </row>
    <row r="513" spans="1:9">
      <c r="A513" s="674"/>
      <c r="B513" s="675"/>
      <c r="C513" s="691"/>
      <c r="D513" s="677"/>
      <c r="E513" s="678"/>
      <c r="F513" s="679"/>
      <c r="G513" s="680"/>
      <c r="H513" s="680"/>
      <c r="I513" s="681"/>
    </row>
    <row r="514" spans="1:9">
      <c r="A514" s="674" t="s">
        <v>1771</v>
      </c>
      <c r="B514" s="675"/>
      <c r="C514" s="692" t="s">
        <v>1772</v>
      </c>
      <c r="D514" s="677"/>
      <c r="E514" s="678"/>
      <c r="F514" s="679"/>
      <c r="G514" s="680"/>
      <c r="H514" s="680"/>
      <c r="I514" s="681"/>
    </row>
    <row r="515" spans="1:9">
      <c r="A515" s="674"/>
      <c r="B515" s="675"/>
      <c r="C515" s="691" t="s">
        <v>1752</v>
      </c>
      <c r="D515" s="677"/>
      <c r="E515" s="678"/>
      <c r="F515" s="679"/>
      <c r="G515" s="680"/>
      <c r="H515" s="680"/>
      <c r="I515" s="681"/>
    </row>
    <row r="516" spans="1:9">
      <c r="A516" s="693" t="s">
        <v>1470</v>
      </c>
      <c r="B516" s="675"/>
      <c r="C516" s="691" t="s">
        <v>1753</v>
      </c>
      <c r="D516" s="677"/>
      <c r="E516" s="678"/>
      <c r="F516" s="679" t="s">
        <v>3</v>
      </c>
      <c r="G516" s="680">
        <v>3</v>
      </c>
      <c r="H516" s="680">
        <v>0</v>
      </c>
      <c r="I516" s="681">
        <f>G516*H516</f>
        <v>0</v>
      </c>
    </row>
    <row r="517" spans="1:9">
      <c r="A517" s="693" t="s">
        <v>1470</v>
      </c>
      <c r="B517" s="675"/>
      <c r="C517" s="691" t="s">
        <v>1764</v>
      </c>
      <c r="D517" s="677"/>
      <c r="E517" s="678"/>
      <c r="F517" s="679" t="s">
        <v>3</v>
      </c>
      <c r="G517" s="680">
        <v>3</v>
      </c>
      <c r="H517" s="680">
        <v>0</v>
      </c>
      <c r="I517" s="681">
        <f>G517*H517</f>
        <v>0</v>
      </c>
    </row>
    <row r="518" spans="1:9">
      <c r="A518" s="693" t="s">
        <v>1470</v>
      </c>
      <c r="B518" s="675"/>
      <c r="C518" s="691" t="s">
        <v>1773</v>
      </c>
      <c r="D518" s="677"/>
      <c r="E518" s="678"/>
      <c r="F518" s="679" t="s">
        <v>3</v>
      </c>
      <c r="G518" s="680">
        <v>3</v>
      </c>
      <c r="H518" s="680">
        <v>0</v>
      </c>
      <c r="I518" s="681">
        <f>G518*H518</f>
        <v>0</v>
      </c>
    </row>
    <row r="519" spans="1:9">
      <c r="A519" s="674"/>
      <c r="B519" s="675"/>
      <c r="C519" s="691"/>
      <c r="D519" s="677"/>
      <c r="E519" s="678"/>
      <c r="F519" s="679"/>
      <c r="G519" s="680"/>
      <c r="H519" s="680"/>
      <c r="I519" s="681"/>
    </row>
    <row r="520" spans="1:9">
      <c r="A520" s="674" t="s">
        <v>1774</v>
      </c>
      <c r="B520" s="675"/>
      <c r="C520" s="692" t="s">
        <v>1775</v>
      </c>
      <c r="D520" s="677"/>
      <c r="E520" s="678"/>
      <c r="F520" s="679"/>
      <c r="G520" s="680"/>
      <c r="H520" s="680"/>
      <c r="I520" s="681"/>
    </row>
    <row r="521" spans="1:9">
      <c r="A521" s="674"/>
      <c r="B521" s="675"/>
      <c r="C521" s="691" t="s">
        <v>1752</v>
      </c>
      <c r="D521" s="677"/>
      <c r="E521" s="678"/>
      <c r="F521" s="679"/>
      <c r="G521" s="680"/>
      <c r="H521" s="680"/>
      <c r="I521" s="681"/>
    </row>
    <row r="522" spans="1:9">
      <c r="A522" s="693" t="s">
        <v>1470</v>
      </c>
      <c r="B522" s="675"/>
      <c r="C522" s="691" t="s">
        <v>1758</v>
      </c>
      <c r="D522" s="677"/>
      <c r="E522" s="678"/>
      <c r="F522" s="679" t="s">
        <v>3</v>
      </c>
      <c r="G522" s="680">
        <v>3</v>
      </c>
      <c r="H522" s="680">
        <v>0</v>
      </c>
      <c r="I522" s="681">
        <f>G522*H522</f>
        <v>0</v>
      </c>
    </row>
    <row r="523" spans="1:9">
      <c r="A523" s="693" t="s">
        <v>1470</v>
      </c>
      <c r="B523" s="675"/>
      <c r="C523" s="691" t="s">
        <v>1759</v>
      </c>
      <c r="D523" s="677"/>
      <c r="E523" s="678"/>
      <c r="F523" s="679" t="s">
        <v>3</v>
      </c>
      <c r="G523" s="680">
        <v>3</v>
      </c>
      <c r="H523" s="680">
        <v>0</v>
      </c>
      <c r="I523" s="681">
        <f>G523*H523</f>
        <v>0</v>
      </c>
    </row>
    <row r="524" spans="1:9">
      <c r="A524" s="674"/>
      <c r="B524" s="675"/>
      <c r="C524" s="691"/>
      <c r="D524" s="677"/>
      <c r="E524" s="678"/>
      <c r="F524" s="679"/>
      <c r="G524" s="680"/>
      <c r="H524" s="680"/>
      <c r="I524" s="681"/>
    </row>
    <row r="525" spans="1:9">
      <c r="A525" s="674" t="s">
        <v>1776</v>
      </c>
      <c r="B525" s="675"/>
      <c r="C525" s="692" t="s">
        <v>1777</v>
      </c>
      <c r="D525" s="677"/>
      <c r="E525" s="678"/>
      <c r="F525" s="679"/>
      <c r="G525" s="680"/>
      <c r="H525" s="680"/>
      <c r="I525" s="681"/>
    </row>
    <row r="526" spans="1:9">
      <c r="A526" s="674"/>
      <c r="B526" s="675"/>
      <c r="C526" s="691" t="s">
        <v>1752</v>
      </c>
      <c r="D526" s="677"/>
      <c r="E526" s="678"/>
      <c r="F526" s="679"/>
      <c r="G526" s="680"/>
      <c r="H526" s="680"/>
      <c r="I526" s="681"/>
    </row>
    <row r="527" spans="1:9">
      <c r="A527" s="693" t="s">
        <v>1470</v>
      </c>
      <c r="B527" s="675"/>
      <c r="C527" s="691" t="s">
        <v>1753</v>
      </c>
      <c r="D527" s="677"/>
      <c r="E527" s="678"/>
      <c r="F527" s="679" t="s">
        <v>3</v>
      </c>
      <c r="G527" s="680">
        <v>2</v>
      </c>
      <c r="H527" s="680">
        <v>0</v>
      </c>
      <c r="I527" s="681">
        <f>G527*H527</f>
        <v>0</v>
      </c>
    </row>
    <row r="528" spans="1:9">
      <c r="A528" s="693" t="s">
        <v>1470</v>
      </c>
      <c r="B528" s="675"/>
      <c r="C528" s="691" t="s">
        <v>1764</v>
      </c>
      <c r="D528" s="677"/>
      <c r="E528" s="678"/>
      <c r="F528" s="679" t="s">
        <v>3</v>
      </c>
      <c r="G528" s="680">
        <v>2</v>
      </c>
      <c r="H528" s="680">
        <v>0</v>
      </c>
      <c r="I528" s="681">
        <f>G528*H528</f>
        <v>0</v>
      </c>
    </row>
    <row r="529" spans="1:9">
      <c r="A529" s="693" t="s">
        <v>1470</v>
      </c>
      <c r="B529" s="675"/>
      <c r="C529" s="691" t="s">
        <v>1778</v>
      </c>
      <c r="D529" s="677"/>
      <c r="E529" s="678"/>
      <c r="F529" s="679" t="s">
        <v>3</v>
      </c>
      <c r="G529" s="680">
        <v>2</v>
      </c>
      <c r="H529" s="680">
        <v>0</v>
      </c>
      <c r="I529" s="681">
        <f>G529*H529</f>
        <v>0</v>
      </c>
    </row>
    <row r="530" spans="1:9">
      <c r="A530" s="674"/>
      <c r="B530" s="675"/>
      <c r="C530" s="691"/>
      <c r="D530" s="677"/>
      <c r="E530" s="678"/>
      <c r="F530" s="679"/>
      <c r="G530" s="680"/>
      <c r="H530" s="680"/>
      <c r="I530" s="681"/>
    </row>
    <row r="531" spans="1:9">
      <c r="A531" s="674" t="s">
        <v>1779</v>
      </c>
      <c r="B531" s="675"/>
      <c r="C531" s="692" t="s">
        <v>1780</v>
      </c>
      <c r="D531" s="677"/>
      <c r="E531" s="678"/>
      <c r="F531" s="679"/>
      <c r="G531" s="680"/>
      <c r="H531" s="680"/>
      <c r="I531" s="681"/>
    </row>
    <row r="532" spans="1:9">
      <c r="A532" s="693" t="s">
        <v>1470</v>
      </c>
      <c r="B532" s="675"/>
      <c r="C532" s="691" t="s">
        <v>1781</v>
      </c>
      <c r="D532" s="677"/>
      <c r="E532" s="678"/>
      <c r="F532" s="679" t="s">
        <v>3</v>
      </c>
      <c r="G532" s="680">
        <v>2</v>
      </c>
      <c r="H532" s="680">
        <v>0</v>
      </c>
      <c r="I532" s="681">
        <f>G532*H532</f>
        <v>0</v>
      </c>
    </row>
    <row r="533" spans="1:9">
      <c r="A533" s="693"/>
      <c r="B533" s="675"/>
      <c r="C533" s="691"/>
      <c r="D533" s="677"/>
      <c r="E533" s="678"/>
      <c r="F533" s="679"/>
      <c r="G533" s="680"/>
      <c r="H533" s="680"/>
      <c r="I533" s="681"/>
    </row>
    <row r="534" spans="1:9">
      <c r="A534" s="674" t="s">
        <v>1782</v>
      </c>
      <c r="B534" s="675"/>
      <c r="C534" s="692" t="s">
        <v>1783</v>
      </c>
      <c r="D534" s="677"/>
      <c r="E534" s="678"/>
      <c r="F534" s="679"/>
      <c r="G534" s="680"/>
      <c r="H534" s="680"/>
      <c r="I534" s="681"/>
    </row>
    <row r="535" spans="1:9">
      <c r="A535" s="693" t="s">
        <v>1470</v>
      </c>
      <c r="B535" s="675"/>
      <c r="C535" s="691" t="s">
        <v>1784</v>
      </c>
      <c r="D535" s="677"/>
      <c r="E535" s="678"/>
      <c r="F535" s="679" t="s">
        <v>3</v>
      </c>
      <c r="G535" s="680">
        <v>1</v>
      </c>
      <c r="H535" s="680">
        <v>0</v>
      </c>
      <c r="I535" s="681">
        <f>G535*H535</f>
        <v>0</v>
      </c>
    </row>
    <row r="536" spans="1:9">
      <c r="A536" s="693"/>
      <c r="B536" s="675"/>
      <c r="C536" s="691"/>
      <c r="D536" s="677"/>
      <c r="E536" s="678"/>
      <c r="F536" s="679"/>
      <c r="G536" s="680"/>
      <c r="H536" s="680"/>
      <c r="I536" s="681"/>
    </row>
    <row r="537" spans="1:9">
      <c r="A537" s="674" t="s">
        <v>1785</v>
      </c>
      <c r="B537" s="675"/>
      <c r="C537" s="692" t="s">
        <v>1786</v>
      </c>
      <c r="D537" s="677"/>
      <c r="E537" s="678"/>
      <c r="F537" s="679"/>
      <c r="G537" s="680"/>
      <c r="H537" s="680"/>
      <c r="I537" s="681"/>
    </row>
    <row r="538" spans="1:9" ht="118.5" customHeight="1">
      <c r="A538" s="674"/>
      <c r="B538" s="675"/>
      <c r="C538" s="691" t="s">
        <v>1787</v>
      </c>
      <c r="D538" s="643"/>
      <c r="E538" s="644"/>
      <c r="F538" s="679" t="s">
        <v>1788</v>
      </c>
      <c r="G538" s="680">
        <v>13</v>
      </c>
      <c r="H538" s="680">
        <v>0</v>
      </c>
      <c r="I538" s="681">
        <f>G538*H538</f>
        <v>0</v>
      </c>
    </row>
    <row r="539" spans="1:9" ht="15">
      <c r="A539" s="636"/>
      <c r="B539" s="672"/>
      <c r="C539" s="695"/>
      <c r="D539" s="643"/>
      <c r="E539" s="644"/>
      <c r="F539" s="648"/>
      <c r="G539" s="649"/>
      <c r="H539" s="649"/>
      <c r="I539" s="673"/>
    </row>
    <row r="540" spans="1:9" ht="15">
      <c r="A540" s="696"/>
      <c r="B540" s="697"/>
      <c r="C540" s="698" t="s">
        <v>1789</v>
      </c>
      <c r="D540" s="699"/>
      <c r="E540" s="700"/>
      <c r="F540" s="701"/>
      <c r="G540" s="702"/>
      <c r="H540" s="702"/>
      <c r="I540" s="703">
        <f>SUM(I65:I539)</f>
        <v>0</v>
      </c>
    </row>
  </sheetData>
  <mergeCells count="19">
    <mergeCell ref="D3:I3"/>
    <mergeCell ref="D4:I4"/>
    <mergeCell ref="C49:I49"/>
    <mergeCell ref="C50:I50"/>
    <mergeCell ref="C51:I51"/>
    <mergeCell ref="D5:I5"/>
    <mergeCell ref="D6:I6"/>
    <mergeCell ref="C46:I46"/>
    <mergeCell ref="C47:I47"/>
    <mergeCell ref="C48:I48"/>
    <mergeCell ref="C58:I58"/>
    <mergeCell ref="C59:I59"/>
    <mergeCell ref="C60:I60"/>
    <mergeCell ref="C62:I62"/>
    <mergeCell ref="C52:I52"/>
    <mergeCell ref="C53:I53"/>
    <mergeCell ref="C54:I54"/>
    <mergeCell ref="C56:I56"/>
    <mergeCell ref="C57:I57"/>
  </mergeCells>
  <pageMargins left="0.7" right="0.7" top="0.75" bottom="0.75" header="0.3" footer="0.3"/>
  <pageSetup paperSize="9" orientation="portrait" r:id="rId1"/>
  <rowBreaks count="22" manualBreakCount="22">
    <brk id="40" max="16383" man="1"/>
    <brk id="63" max="16383" man="1"/>
    <brk id="76" max="16383" man="1"/>
    <brk id="87" max="16383" man="1"/>
    <brk id="102" max="16383" man="1"/>
    <brk id="115" max="16383" man="1"/>
    <brk id="130" max="16383" man="1"/>
    <brk id="170" max="16383" man="1"/>
    <brk id="186" max="16383" man="1"/>
    <brk id="199" max="16383" man="1"/>
    <brk id="212" max="16383" man="1"/>
    <brk id="222" max="16383" man="1"/>
    <brk id="244" max="16383" man="1"/>
    <brk id="253" max="16383" man="1"/>
    <brk id="278" max="16383" man="1"/>
    <brk id="334" max="16383" man="1"/>
    <brk id="358" max="16383" man="1"/>
    <brk id="371" max="16383" man="1"/>
    <brk id="397" max="16383" man="1"/>
    <brk id="435" max="16383" man="1"/>
    <brk id="475" max="16383" man="1"/>
    <brk id="536"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690"/>
  <sheetViews>
    <sheetView view="pageBreakPreview" topLeftCell="A1245" zoomScale="110" zoomScaleNormal="100" zoomScaleSheetLayoutView="110" workbookViewId="0">
      <selection activeCell="D1255" sqref="D1255"/>
    </sheetView>
  </sheetViews>
  <sheetFormatPr defaultRowHeight="15"/>
  <cols>
    <col min="1" max="1" width="1.875" customWidth="1"/>
    <col min="2" max="2" width="10.625" style="921" customWidth="1"/>
    <col min="3" max="3" width="53.5" customWidth="1"/>
    <col min="5" max="5" width="9" customWidth="1"/>
    <col min="6" max="6" width="27.125" customWidth="1"/>
    <col min="7" max="7" width="17.25" customWidth="1"/>
    <col min="8" max="8" width="17.625" customWidth="1"/>
  </cols>
  <sheetData>
    <row r="1" spans="2:8" ht="20.25">
      <c r="B1" s="966" t="s">
        <v>907</v>
      </c>
      <c r="C1" s="967" t="s">
        <v>3001</v>
      </c>
    </row>
    <row r="4" spans="2:8" ht="15" customHeight="1">
      <c r="B4" s="829" t="s">
        <v>1940</v>
      </c>
      <c r="C4" s="831"/>
      <c r="D4" s="830"/>
      <c r="E4" s="830"/>
      <c r="F4" s="828"/>
      <c r="G4" s="830"/>
      <c r="H4" s="830"/>
    </row>
    <row r="5" spans="2:8" ht="15" customHeight="1">
      <c r="B5" s="833"/>
      <c r="C5" s="831" t="s">
        <v>1941</v>
      </c>
      <c r="D5" s="830"/>
      <c r="E5" s="830"/>
      <c r="F5" s="828"/>
      <c r="G5" s="830"/>
      <c r="H5" s="830"/>
    </row>
    <row r="6" spans="2:8" ht="15" customHeight="1">
      <c r="B6" s="833"/>
      <c r="C6" s="831" t="s">
        <v>1942</v>
      </c>
      <c r="D6" s="830"/>
      <c r="E6" s="830"/>
      <c r="F6" s="828"/>
      <c r="G6" s="830"/>
      <c r="H6" s="830"/>
    </row>
    <row r="7" spans="2:8" ht="15" customHeight="1">
      <c r="B7" s="833"/>
      <c r="C7" s="831" t="s">
        <v>1943</v>
      </c>
      <c r="D7" s="830"/>
      <c r="E7" s="830"/>
      <c r="F7" s="828"/>
      <c r="G7" s="830"/>
      <c r="H7" s="830"/>
    </row>
    <row r="8" spans="2:8" ht="15" customHeight="1">
      <c r="B8" s="833"/>
      <c r="C8" s="831"/>
      <c r="D8" s="830"/>
      <c r="E8" s="830"/>
      <c r="F8" s="828"/>
      <c r="G8" s="830"/>
      <c r="H8" s="830"/>
    </row>
    <row r="9" spans="2:8">
      <c r="B9" s="829" t="s">
        <v>1944</v>
      </c>
      <c r="C9" s="831"/>
      <c r="D9" s="830"/>
      <c r="E9" s="830"/>
      <c r="F9" s="828"/>
      <c r="G9" s="830"/>
      <c r="H9" s="830"/>
    </row>
    <row r="10" spans="2:8">
      <c r="B10" s="833"/>
      <c r="C10" s="831" t="s">
        <v>1945</v>
      </c>
      <c r="D10" s="830"/>
      <c r="E10" s="830"/>
      <c r="F10" s="828"/>
      <c r="G10" s="830"/>
      <c r="H10" s="830"/>
    </row>
    <row r="11" spans="2:8" ht="15" customHeight="1">
      <c r="B11" s="833"/>
      <c r="C11" s="831" t="s">
        <v>1946</v>
      </c>
      <c r="D11" s="830"/>
      <c r="E11" s="830"/>
      <c r="F11" s="828"/>
      <c r="G11" s="830"/>
      <c r="H11" s="830"/>
    </row>
    <row r="12" spans="2:8" ht="15" customHeight="1">
      <c r="B12" s="829"/>
      <c r="C12" s="831"/>
      <c r="D12" s="830"/>
      <c r="E12" s="830"/>
      <c r="F12" s="828"/>
      <c r="G12" s="830"/>
      <c r="H12" s="830"/>
    </row>
    <row r="13" spans="2:8" ht="15" customHeight="1">
      <c r="B13" s="829" t="s">
        <v>1947</v>
      </c>
      <c r="C13" s="831"/>
      <c r="D13" s="830"/>
      <c r="E13" s="830"/>
      <c r="F13" s="828"/>
      <c r="G13" s="830"/>
      <c r="H13" s="830"/>
    </row>
    <row r="14" spans="2:8">
      <c r="B14" s="829"/>
      <c r="C14" s="831" t="s">
        <v>1948</v>
      </c>
      <c r="D14" s="830"/>
      <c r="E14" s="830"/>
      <c r="F14" s="828"/>
      <c r="G14" s="830"/>
      <c r="H14" s="830"/>
    </row>
    <row r="15" spans="2:8">
      <c r="B15" s="829"/>
      <c r="C15" s="831"/>
      <c r="D15" s="830"/>
      <c r="E15" s="830"/>
      <c r="F15" s="828"/>
      <c r="G15" s="830"/>
      <c r="H15" s="830"/>
    </row>
    <row r="16" spans="2:8" ht="15" customHeight="1">
      <c r="B16" s="829" t="s">
        <v>1949</v>
      </c>
      <c r="C16" s="831"/>
      <c r="D16" s="830"/>
      <c r="E16" s="830"/>
      <c r="F16" s="828"/>
      <c r="G16" s="830"/>
      <c r="H16" s="830"/>
    </row>
    <row r="17" spans="2:8">
      <c r="B17" s="829"/>
      <c r="C17" s="834" t="s">
        <v>1950</v>
      </c>
      <c r="D17" s="830"/>
      <c r="E17" s="830"/>
      <c r="F17" s="828"/>
      <c r="G17" s="830"/>
      <c r="H17" s="830"/>
    </row>
    <row r="18" spans="2:8">
      <c r="B18" s="829"/>
      <c r="C18" s="835"/>
      <c r="D18" s="830"/>
      <c r="E18" s="830"/>
      <c r="F18" s="828"/>
      <c r="G18" s="830"/>
      <c r="H18" s="830"/>
    </row>
    <row r="19" spans="2:8" ht="15" customHeight="1">
      <c r="B19" s="829" t="s">
        <v>1951</v>
      </c>
      <c r="C19" s="831"/>
      <c r="D19" s="830"/>
      <c r="E19" s="830"/>
      <c r="F19" s="828"/>
      <c r="G19" s="830"/>
      <c r="H19" s="830"/>
    </row>
    <row r="20" spans="2:8">
      <c r="B20" s="829"/>
      <c r="C20" s="831" t="s">
        <v>1952</v>
      </c>
      <c r="D20" s="830"/>
      <c r="E20" s="830"/>
      <c r="F20" s="828"/>
      <c r="G20" s="830"/>
      <c r="H20" s="830"/>
    </row>
    <row r="21" spans="2:8">
      <c r="B21" s="829"/>
      <c r="C21" s="831"/>
      <c r="D21" s="830"/>
      <c r="E21" s="830"/>
      <c r="F21" s="828"/>
      <c r="G21" s="830"/>
      <c r="H21" s="830"/>
    </row>
    <row r="22" spans="2:8" ht="15" customHeight="1">
      <c r="B22" s="829" t="s">
        <v>1953</v>
      </c>
      <c r="C22" s="831"/>
      <c r="D22" s="830"/>
      <c r="E22" s="830"/>
      <c r="F22" s="828"/>
      <c r="G22" s="830"/>
      <c r="H22" s="830"/>
    </row>
    <row r="23" spans="2:8" ht="15" customHeight="1">
      <c r="B23" s="829"/>
      <c r="C23" s="833" t="s">
        <v>1954</v>
      </c>
      <c r="D23" s="830"/>
      <c r="E23" s="830"/>
      <c r="F23" s="828"/>
      <c r="G23" s="830"/>
      <c r="H23" s="830"/>
    </row>
    <row r="24" spans="2:8" ht="15" customHeight="1">
      <c r="B24" s="829"/>
      <c r="C24" s="831"/>
      <c r="D24" s="830"/>
      <c r="E24" s="830"/>
      <c r="F24" s="828"/>
      <c r="G24" s="830"/>
      <c r="H24" s="830"/>
    </row>
    <row r="25" spans="2:8">
      <c r="B25" s="836"/>
      <c r="C25" s="837"/>
      <c r="D25" s="838"/>
      <c r="E25" s="838"/>
      <c r="F25" s="839"/>
      <c r="G25" s="840"/>
      <c r="H25" s="841"/>
    </row>
    <row r="26" spans="2:8" ht="15" customHeight="1">
      <c r="B26" s="833"/>
      <c r="C26" s="842"/>
      <c r="D26" s="843"/>
      <c r="E26" s="843"/>
      <c r="F26" s="828"/>
      <c r="G26" s="830"/>
      <c r="H26" s="830"/>
    </row>
    <row r="27" spans="2:8" ht="45">
      <c r="B27" s="829" t="s">
        <v>1955</v>
      </c>
      <c r="C27" s="844" t="s">
        <v>1956</v>
      </c>
      <c r="D27" s="843"/>
      <c r="E27" s="843"/>
      <c r="F27" s="828"/>
      <c r="G27" s="830"/>
      <c r="H27" s="830"/>
    </row>
    <row r="28" spans="2:8" ht="15" customHeight="1">
      <c r="B28" s="833"/>
      <c r="C28" s="831"/>
      <c r="D28" s="843"/>
      <c r="E28" s="843"/>
      <c r="F28" s="828"/>
      <c r="G28" s="830"/>
      <c r="H28" s="830"/>
    </row>
    <row r="29" spans="2:8">
      <c r="B29" s="845" t="s">
        <v>2893</v>
      </c>
      <c r="C29" s="846" t="s">
        <v>2894</v>
      </c>
      <c r="D29" s="843"/>
      <c r="E29" s="843"/>
      <c r="F29" s="828"/>
      <c r="G29" s="830"/>
      <c r="H29" s="830"/>
    </row>
    <row r="30" spans="2:8" ht="15" customHeight="1">
      <c r="B30" s="948"/>
      <c r="C30" s="1278" t="s">
        <v>2895</v>
      </c>
      <c r="D30" s="1278"/>
      <c r="E30" s="1278"/>
      <c r="F30" s="1278"/>
      <c r="G30" s="1278"/>
      <c r="H30" s="830"/>
    </row>
    <row r="31" spans="2:8">
      <c r="B31" s="948"/>
      <c r="C31" s="1278" t="s">
        <v>2896</v>
      </c>
      <c r="D31" s="1278"/>
      <c r="E31" s="1278"/>
      <c r="F31" s="1278"/>
      <c r="G31" s="1278"/>
      <c r="H31" s="830"/>
    </row>
    <row r="32" spans="2:8" ht="15" customHeight="1">
      <c r="B32" s="948"/>
      <c r="C32" s="1278" t="s">
        <v>2897</v>
      </c>
      <c r="D32" s="1278"/>
      <c r="E32" s="1278"/>
      <c r="F32" s="1278"/>
      <c r="G32" s="1278"/>
      <c r="H32" s="830"/>
    </row>
    <row r="33" spans="2:8" ht="15" customHeight="1">
      <c r="B33" s="948"/>
      <c r="C33" s="1278" t="s">
        <v>2898</v>
      </c>
      <c r="D33" s="1278"/>
      <c r="E33" s="1278"/>
      <c r="F33" s="1278"/>
      <c r="G33" s="1278"/>
      <c r="H33" s="830"/>
    </row>
    <row r="34" spans="2:8" ht="15" customHeight="1">
      <c r="B34" s="948"/>
      <c r="C34" s="1278" t="s">
        <v>2899</v>
      </c>
      <c r="D34" s="1278"/>
      <c r="E34" s="1278"/>
      <c r="F34" s="1278"/>
      <c r="G34" s="1278"/>
      <c r="H34" s="830"/>
    </row>
    <row r="35" spans="2:8" ht="15" customHeight="1">
      <c r="B35" s="948"/>
      <c r="C35" s="1278" t="s">
        <v>2900</v>
      </c>
      <c r="D35" s="1278"/>
      <c r="E35" s="1278"/>
      <c r="F35" s="1278"/>
      <c r="G35" s="1278"/>
      <c r="H35" s="830"/>
    </row>
    <row r="36" spans="2:8" ht="15" customHeight="1">
      <c r="B36" s="948"/>
      <c r="C36" s="1278" t="s">
        <v>2901</v>
      </c>
      <c r="D36" s="1278"/>
      <c r="E36" s="1278"/>
      <c r="F36" s="1278"/>
      <c r="G36" s="1278"/>
      <c r="H36" s="830"/>
    </row>
    <row r="37" spans="2:8" ht="15" customHeight="1">
      <c r="B37" s="833"/>
      <c r="C37" s="831"/>
      <c r="D37" s="843"/>
      <c r="E37" s="843"/>
      <c r="F37" s="828"/>
      <c r="G37" s="830"/>
      <c r="H37" s="830"/>
    </row>
    <row r="38" spans="2:8" ht="15" customHeight="1">
      <c r="B38" s="845" t="s">
        <v>2902</v>
      </c>
      <c r="C38" s="846" t="s">
        <v>2903</v>
      </c>
      <c r="D38" s="843"/>
      <c r="E38" s="843"/>
      <c r="F38" s="828"/>
      <c r="G38" s="830"/>
      <c r="H38" s="830"/>
    </row>
    <row r="39" spans="2:8" ht="15" customHeight="1">
      <c r="B39" s="948"/>
      <c r="C39" s="1278" t="s">
        <v>2904</v>
      </c>
      <c r="D39" s="1278"/>
      <c r="E39" s="1278"/>
      <c r="F39" s="1278"/>
      <c r="G39" s="1278"/>
      <c r="H39" s="830"/>
    </row>
    <row r="40" spans="2:8">
      <c r="B40" s="948"/>
      <c r="C40" s="1278" t="s">
        <v>2905</v>
      </c>
      <c r="D40" s="1278"/>
      <c r="E40" s="1278"/>
      <c r="F40" s="1278"/>
      <c r="G40" s="1278"/>
      <c r="H40" s="830"/>
    </row>
    <row r="41" spans="2:8" ht="15" customHeight="1">
      <c r="B41" s="948"/>
      <c r="C41" s="1278" t="s">
        <v>2906</v>
      </c>
      <c r="D41" s="1278"/>
      <c r="E41" s="1278"/>
      <c r="F41" s="1278"/>
      <c r="G41" s="1278"/>
      <c r="H41" s="830"/>
    </row>
    <row r="42" spans="2:8" ht="15" customHeight="1">
      <c r="B42" s="948"/>
      <c r="C42" s="1278" t="s">
        <v>2907</v>
      </c>
      <c r="D42" s="1278"/>
      <c r="E42" s="1278"/>
      <c r="F42" s="1278"/>
      <c r="G42" s="1278"/>
      <c r="H42" s="830"/>
    </row>
    <row r="43" spans="2:8" ht="15" customHeight="1">
      <c r="B43" s="948"/>
      <c r="C43" s="949"/>
      <c r="D43" s="949"/>
      <c r="E43" s="949"/>
      <c r="F43" s="949"/>
      <c r="G43" s="949"/>
      <c r="H43" s="830"/>
    </row>
    <row r="44" spans="2:8">
      <c r="B44" s="948"/>
      <c r="C44" s="950" t="s">
        <v>2908</v>
      </c>
      <c r="D44" s="951"/>
      <c r="E44" s="951"/>
      <c r="F44" s="952"/>
      <c r="G44" s="953"/>
      <c r="H44" s="830"/>
    </row>
    <row r="45" spans="2:8" ht="15" customHeight="1">
      <c r="B45" s="948"/>
      <c r="C45" s="1278" t="s">
        <v>2909</v>
      </c>
      <c r="D45" s="1278"/>
      <c r="E45" s="1278"/>
      <c r="F45" s="1278"/>
      <c r="G45" s="1278"/>
      <c r="H45" s="830"/>
    </row>
    <row r="46" spans="2:8">
      <c r="B46" s="948"/>
      <c r="C46" s="1278" t="s">
        <v>2910</v>
      </c>
      <c r="D46" s="1278"/>
      <c r="E46" s="1278"/>
      <c r="F46" s="1278"/>
      <c r="G46" s="1278"/>
      <c r="H46" s="830"/>
    </row>
    <row r="47" spans="2:8" ht="15" customHeight="1">
      <c r="B47" s="948"/>
      <c r="C47" s="1278" t="s">
        <v>2911</v>
      </c>
      <c r="D47" s="1278"/>
      <c r="E47" s="1278"/>
      <c r="F47" s="1278"/>
      <c r="G47" s="1278"/>
      <c r="H47" s="830"/>
    </row>
    <row r="48" spans="2:8">
      <c r="B48" s="948"/>
      <c r="C48" s="1278" t="s">
        <v>2912</v>
      </c>
      <c r="D48" s="1278"/>
      <c r="E48" s="1278"/>
      <c r="F48" s="1278"/>
      <c r="G48" s="1278"/>
      <c r="H48" s="830"/>
    </row>
    <row r="49" spans="2:8">
      <c r="B49" s="948"/>
      <c r="C49" s="1278" t="s">
        <v>2913</v>
      </c>
      <c r="D49" s="1278"/>
      <c r="E49" s="1278"/>
      <c r="F49" s="1278"/>
      <c r="G49" s="1278"/>
      <c r="H49" s="830"/>
    </row>
    <row r="50" spans="2:8" ht="15" customHeight="1">
      <c r="B50" s="948"/>
      <c r="C50" s="1278" t="s">
        <v>2914</v>
      </c>
      <c r="D50" s="1278"/>
      <c r="E50" s="1278"/>
      <c r="F50" s="1278"/>
      <c r="G50" s="1278"/>
      <c r="H50" s="830"/>
    </row>
    <row r="51" spans="2:8">
      <c r="B51" s="954"/>
      <c r="C51" s="955"/>
      <c r="D51" s="951"/>
      <c r="E51" s="951"/>
      <c r="F51" s="952"/>
      <c r="G51" s="953"/>
      <c r="H51" s="830"/>
    </row>
    <row r="52" spans="2:8" ht="15" customHeight="1">
      <c r="B52" s="954"/>
      <c r="C52" s="950" t="s">
        <v>2915</v>
      </c>
      <c r="D52" s="951"/>
      <c r="E52" s="951"/>
      <c r="F52" s="952"/>
      <c r="G52" s="953"/>
      <c r="H52" s="830"/>
    </row>
    <row r="53" spans="2:8">
      <c r="B53" s="954"/>
      <c r="C53" s="1278" t="s">
        <v>2916</v>
      </c>
      <c r="D53" s="1278"/>
      <c r="E53" s="1278"/>
      <c r="F53" s="1278"/>
      <c r="G53" s="1278"/>
      <c r="H53" s="830"/>
    </row>
    <row r="54" spans="2:8">
      <c r="B54" s="954"/>
      <c r="C54" s="1278" t="s">
        <v>2917</v>
      </c>
      <c r="D54" s="1278"/>
      <c r="E54" s="1278"/>
      <c r="F54" s="1278"/>
      <c r="G54" s="1278"/>
      <c r="H54" s="830"/>
    </row>
    <row r="55" spans="2:8">
      <c r="B55" s="954"/>
      <c r="C55" s="1278" t="s">
        <v>2918</v>
      </c>
      <c r="D55" s="1278"/>
      <c r="E55" s="1278"/>
      <c r="F55" s="1278"/>
      <c r="G55" s="1278"/>
      <c r="H55" s="830"/>
    </row>
    <row r="56" spans="2:8">
      <c r="B56" s="954"/>
      <c r="C56" s="955"/>
      <c r="D56" s="951"/>
      <c r="E56" s="951"/>
      <c r="F56" s="952"/>
      <c r="G56" s="953"/>
      <c r="H56" s="830"/>
    </row>
    <row r="57" spans="2:8">
      <c r="B57" s="954"/>
      <c r="C57" s="950" t="s">
        <v>2919</v>
      </c>
      <c r="D57" s="951"/>
      <c r="E57" s="951"/>
      <c r="F57" s="952"/>
      <c r="G57" s="953"/>
      <c r="H57" s="830"/>
    </row>
    <row r="58" spans="2:8">
      <c r="B58" s="954"/>
      <c r="C58" s="1278" t="s">
        <v>2920</v>
      </c>
      <c r="D58" s="1278"/>
      <c r="E58" s="1278"/>
      <c r="F58" s="1278"/>
      <c r="G58" s="1278"/>
      <c r="H58" s="830"/>
    </row>
    <row r="59" spans="2:8">
      <c r="B59" s="954"/>
      <c r="C59" s="955"/>
      <c r="D59" s="951"/>
      <c r="E59" s="951"/>
      <c r="F59" s="952"/>
      <c r="G59" s="953"/>
      <c r="H59" s="830"/>
    </row>
    <row r="60" spans="2:8">
      <c r="B60" s="954"/>
      <c r="C60" s="950" t="s">
        <v>2921</v>
      </c>
      <c r="D60" s="951"/>
      <c r="E60" s="951"/>
      <c r="F60" s="952"/>
      <c r="G60" s="953"/>
      <c r="H60" s="830"/>
    </row>
    <row r="61" spans="2:8">
      <c r="B61" s="954"/>
      <c r="C61" s="1278" t="s">
        <v>2922</v>
      </c>
      <c r="D61" s="1278"/>
      <c r="E61" s="1278"/>
      <c r="F61" s="1278"/>
      <c r="G61" s="1278"/>
      <c r="H61" s="830"/>
    </row>
    <row r="62" spans="2:8">
      <c r="B62" s="954"/>
      <c r="C62" s="955"/>
      <c r="D62" s="951"/>
      <c r="E62" s="951"/>
      <c r="F62" s="952"/>
      <c r="G62" s="953"/>
      <c r="H62" s="830"/>
    </row>
    <row r="63" spans="2:8">
      <c r="B63" s="954"/>
      <c r="C63" s="950" t="s">
        <v>2923</v>
      </c>
      <c r="D63" s="951"/>
      <c r="E63" s="951"/>
      <c r="F63" s="952"/>
      <c r="G63" s="953"/>
      <c r="H63" s="830"/>
    </row>
    <row r="64" spans="2:8">
      <c r="B64" s="954"/>
      <c r="C64" s="1278" t="s">
        <v>2924</v>
      </c>
      <c r="D64" s="1278"/>
      <c r="E64" s="1278"/>
      <c r="F64" s="1278"/>
      <c r="G64" s="1278"/>
      <c r="H64" s="830"/>
    </row>
    <row r="65" spans="2:8">
      <c r="B65" s="954"/>
      <c r="C65" s="1278" t="s">
        <v>2925</v>
      </c>
      <c r="D65" s="1278"/>
      <c r="E65" s="1278"/>
      <c r="F65" s="1278"/>
      <c r="G65" s="1278"/>
      <c r="H65" s="830"/>
    </row>
    <row r="66" spans="2:8">
      <c r="B66" s="954"/>
      <c r="C66" s="1278" t="s">
        <v>2926</v>
      </c>
      <c r="D66" s="1278"/>
      <c r="E66" s="1278"/>
      <c r="F66" s="1278"/>
      <c r="G66" s="1278"/>
      <c r="H66" s="830"/>
    </row>
    <row r="67" spans="2:8">
      <c r="B67" s="954"/>
      <c r="C67" s="956"/>
      <c r="D67" s="951"/>
      <c r="E67" s="951"/>
      <c r="F67" s="952"/>
      <c r="G67" s="953"/>
      <c r="H67" s="830"/>
    </row>
    <row r="68" spans="2:8">
      <c r="B68" s="954"/>
      <c r="C68" s="1278" t="s">
        <v>2927</v>
      </c>
      <c r="D68" s="1278"/>
      <c r="E68" s="1278"/>
      <c r="F68" s="1278"/>
      <c r="G68" s="1278"/>
      <c r="H68" s="830"/>
    </row>
    <row r="69" spans="2:8">
      <c r="B69" s="954"/>
      <c r="C69" s="955"/>
      <c r="D69" s="951"/>
      <c r="E69" s="951"/>
      <c r="F69" s="952"/>
      <c r="G69" s="953"/>
      <c r="H69" s="830"/>
    </row>
    <row r="70" spans="2:8">
      <c r="B70" s="954"/>
      <c r="C70" s="1278" t="s">
        <v>2928</v>
      </c>
      <c r="D70" s="1278"/>
      <c r="E70" s="1278"/>
      <c r="F70" s="1278"/>
      <c r="G70" s="1278"/>
      <c r="H70" s="830"/>
    </row>
    <row r="71" spans="2:8">
      <c r="B71" s="954"/>
      <c r="C71" s="955"/>
      <c r="D71" s="951"/>
      <c r="E71" s="951"/>
      <c r="F71" s="952"/>
      <c r="G71" s="953"/>
      <c r="H71" s="830"/>
    </row>
    <row r="72" spans="2:8">
      <c r="B72" s="954"/>
      <c r="C72" s="1278" t="s">
        <v>2929</v>
      </c>
      <c r="D72" s="1278"/>
      <c r="E72" s="1278"/>
      <c r="F72" s="1278"/>
      <c r="G72" s="1278"/>
      <c r="H72" s="830"/>
    </row>
    <row r="73" spans="2:8">
      <c r="B73" s="954"/>
      <c r="C73" s="956" t="s">
        <v>2930</v>
      </c>
      <c r="D73" s="951"/>
      <c r="E73" s="951"/>
      <c r="F73" s="952"/>
      <c r="G73" s="953"/>
      <c r="H73" s="830"/>
    </row>
    <row r="74" spans="2:8">
      <c r="B74" s="954"/>
      <c r="C74" s="1278" t="s">
        <v>2931</v>
      </c>
      <c r="D74" s="1278"/>
      <c r="E74" s="1278"/>
      <c r="F74" s="1278"/>
      <c r="G74" s="1278"/>
      <c r="H74" s="830"/>
    </row>
    <row r="75" spans="2:8">
      <c r="B75" s="954"/>
      <c r="C75" s="1278" t="s">
        <v>2932</v>
      </c>
      <c r="D75" s="1278"/>
      <c r="E75" s="1278"/>
      <c r="F75" s="1278"/>
      <c r="G75" s="1278"/>
      <c r="H75" s="830"/>
    </row>
    <row r="76" spans="2:8">
      <c r="B76" s="954"/>
      <c r="C76" s="1278" t="s">
        <v>2933</v>
      </c>
      <c r="D76" s="1278"/>
      <c r="E76" s="1278"/>
      <c r="F76" s="1278"/>
      <c r="G76" s="1278"/>
      <c r="H76" s="830"/>
    </row>
    <row r="77" spans="2:8">
      <c r="B77" s="954"/>
      <c r="C77" s="1278" t="s">
        <v>2934</v>
      </c>
      <c r="D77" s="1278"/>
      <c r="E77" s="1278"/>
      <c r="F77" s="1278"/>
      <c r="G77" s="1278"/>
      <c r="H77" s="830"/>
    </row>
    <row r="78" spans="2:8">
      <c r="B78" s="954"/>
      <c r="C78" s="1278" t="s">
        <v>2935</v>
      </c>
      <c r="D78" s="1278"/>
      <c r="E78" s="1278"/>
      <c r="F78" s="1278"/>
      <c r="G78" s="1278"/>
      <c r="H78" s="830"/>
    </row>
    <row r="79" spans="2:8">
      <c r="B79" s="954"/>
      <c r="C79" s="1278" t="s">
        <v>2936</v>
      </c>
      <c r="D79" s="1278"/>
      <c r="E79" s="1278"/>
      <c r="F79" s="1278"/>
      <c r="G79" s="1278"/>
      <c r="H79" s="830"/>
    </row>
    <row r="80" spans="2:8">
      <c r="B80" s="954"/>
      <c r="C80" s="1278" t="s">
        <v>2937</v>
      </c>
      <c r="D80" s="1278"/>
      <c r="E80" s="1278"/>
      <c r="F80" s="1278"/>
      <c r="G80" s="1278"/>
      <c r="H80" s="830"/>
    </row>
    <row r="81" spans="2:8">
      <c r="B81" s="954"/>
      <c r="C81" s="1278" t="s">
        <v>2938</v>
      </c>
      <c r="D81" s="1278"/>
      <c r="E81" s="1278"/>
      <c r="F81" s="1278"/>
      <c r="G81" s="1278"/>
      <c r="H81" s="830"/>
    </row>
    <row r="82" spans="2:8">
      <c r="B82" s="954"/>
      <c r="C82" s="955"/>
      <c r="D82" s="951"/>
      <c r="E82" s="951"/>
      <c r="F82" s="952"/>
      <c r="G82" s="953"/>
      <c r="H82" s="830"/>
    </row>
    <row r="83" spans="2:8">
      <c r="B83" s="954"/>
      <c r="C83" s="1278" t="s">
        <v>2939</v>
      </c>
      <c r="D83" s="1278"/>
      <c r="E83" s="1278"/>
      <c r="F83" s="1278"/>
      <c r="G83" s="1278"/>
      <c r="H83" s="830"/>
    </row>
    <row r="84" spans="2:8">
      <c r="B84" s="954"/>
      <c r="C84" s="1278" t="s">
        <v>2940</v>
      </c>
      <c r="D84" s="1278"/>
      <c r="E84" s="1278"/>
      <c r="F84" s="1278"/>
      <c r="G84" s="1278"/>
      <c r="H84" s="830"/>
    </row>
    <row r="85" spans="2:8">
      <c r="B85" s="957" t="s">
        <v>256</v>
      </c>
      <c r="C85" s="1278" t="s">
        <v>2941</v>
      </c>
      <c r="D85" s="1278"/>
      <c r="E85" s="1278"/>
      <c r="F85" s="1278"/>
      <c r="G85" s="1278"/>
      <c r="H85" s="830"/>
    </row>
    <row r="86" spans="2:8">
      <c r="B86" s="957"/>
      <c r="C86" s="955"/>
      <c r="D86" s="951"/>
      <c r="E86" s="951"/>
      <c r="F86" s="952"/>
      <c r="G86" s="953"/>
      <c r="H86" s="830"/>
    </row>
    <row r="87" spans="2:8">
      <c r="B87" s="957"/>
      <c r="C87" s="1281" t="s">
        <v>2942</v>
      </c>
      <c r="D87" s="1281"/>
      <c r="E87" s="1281"/>
      <c r="F87" s="1281"/>
      <c r="G87" s="1281"/>
      <c r="H87" s="830"/>
    </row>
    <row r="88" spans="2:8">
      <c r="B88" s="957"/>
      <c r="C88" s="958" t="s">
        <v>2943</v>
      </c>
      <c r="D88" s="951"/>
      <c r="E88" s="951"/>
      <c r="F88" s="952"/>
      <c r="G88" s="953"/>
      <c r="H88" s="830"/>
    </row>
    <row r="89" spans="2:8">
      <c r="B89" s="957"/>
      <c r="C89" s="1281" t="s">
        <v>2944</v>
      </c>
      <c r="D89" s="1281"/>
      <c r="E89" s="1281"/>
      <c r="F89" s="1281"/>
      <c r="G89" s="1281"/>
      <c r="H89" s="830"/>
    </row>
    <row r="90" spans="2:8">
      <c r="B90" s="957"/>
      <c r="C90" s="958" t="s">
        <v>2945</v>
      </c>
      <c r="D90" s="951"/>
      <c r="E90" s="951"/>
      <c r="F90" s="952"/>
      <c r="G90" s="953"/>
      <c r="H90" s="830"/>
    </row>
    <row r="91" spans="2:8">
      <c r="B91" s="957"/>
      <c r="C91" s="958" t="s">
        <v>2946</v>
      </c>
      <c r="D91" s="951"/>
      <c r="E91" s="951"/>
      <c r="F91" s="952"/>
      <c r="G91" s="953"/>
      <c r="H91" s="830"/>
    </row>
    <row r="92" spans="2:8">
      <c r="B92" s="957"/>
      <c r="C92" s="1281" t="s">
        <v>2947</v>
      </c>
      <c r="D92" s="1281"/>
      <c r="E92" s="1281"/>
      <c r="F92" s="1281"/>
      <c r="G92" s="1281"/>
      <c r="H92" s="830"/>
    </row>
    <row r="93" spans="2:8">
      <c r="B93" s="833"/>
      <c r="C93" s="958" t="s">
        <v>2948</v>
      </c>
      <c r="D93" s="951"/>
      <c r="E93" s="951"/>
      <c r="F93" s="952"/>
      <c r="G93" s="953"/>
      <c r="H93" s="830"/>
    </row>
    <row r="94" spans="2:8">
      <c r="B94" s="833"/>
      <c r="C94" s="1281" t="s">
        <v>2949</v>
      </c>
      <c r="D94" s="1281"/>
      <c r="E94" s="1281"/>
      <c r="F94" s="1281"/>
      <c r="G94" s="1281"/>
      <c r="H94" s="830"/>
    </row>
    <row r="95" spans="2:8">
      <c r="B95" s="833"/>
      <c r="C95" s="847"/>
      <c r="D95" s="847"/>
      <c r="E95" s="847"/>
      <c r="F95" s="847"/>
      <c r="G95" s="847"/>
      <c r="H95" s="830"/>
    </row>
    <row r="96" spans="2:8">
      <c r="B96" s="959"/>
      <c r="C96" s="959" t="s">
        <v>2950</v>
      </c>
      <c r="D96" s="959"/>
      <c r="E96" s="960"/>
      <c r="F96" s="961"/>
      <c r="G96" s="961"/>
      <c r="H96" s="962"/>
    </row>
    <row r="97" spans="2:8">
      <c r="B97" s="848" t="s">
        <v>1959</v>
      </c>
      <c r="C97" s="849" t="s">
        <v>1960</v>
      </c>
      <c r="D97" s="850" t="s">
        <v>1961</v>
      </c>
      <c r="E97" s="850" t="s">
        <v>1962</v>
      </c>
      <c r="F97" s="851"/>
      <c r="G97" s="852"/>
      <c r="H97" s="852"/>
    </row>
    <row r="98" spans="2:8">
      <c r="B98" s="881"/>
      <c r="C98" s="870"/>
      <c r="D98" s="854"/>
      <c r="E98" s="854"/>
      <c r="F98" s="855"/>
      <c r="G98" s="856"/>
      <c r="H98" s="857" t="str">
        <f>IF(D98="","",G98*D98)</f>
        <v/>
      </c>
    </row>
    <row r="99" spans="2:8" ht="34.5" customHeight="1">
      <c r="B99" s="899" t="s">
        <v>2951</v>
      </c>
      <c r="C99" s="873" t="s">
        <v>2952</v>
      </c>
      <c r="D99" s="1244"/>
      <c r="E99" s="1244"/>
      <c r="F99" s="1279" t="s">
        <v>3129</v>
      </c>
      <c r="G99" s="1280"/>
      <c r="H99" s="857"/>
    </row>
    <row r="100" spans="2:8" ht="30">
      <c r="B100" s="899"/>
      <c r="C100" s="873" t="s">
        <v>2953</v>
      </c>
      <c r="D100" s="874"/>
      <c r="E100" s="874"/>
      <c r="F100" s="855"/>
      <c r="G100" s="856"/>
      <c r="H100" s="857"/>
    </row>
    <row r="101" spans="2:8">
      <c r="B101" s="899"/>
      <c r="C101" s="873" t="s">
        <v>2954</v>
      </c>
      <c r="D101" s="874"/>
      <c r="E101" s="874"/>
      <c r="F101" s="855"/>
      <c r="G101" s="856"/>
      <c r="H101" s="857"/>
    </row>
    <row r="102" spans="2:8" ht="30">
      <c r="B102" s="899"/>
      <c r="C102" s="873" t="s">
        <v>2955</v>
      </c>
      <c r="D102" s="874"/>
      <c r="E102" s="874"/>
      <c r="F102" s="855"/>
      <c r="G102" s="856"/>
      <c r="H102" s="857"/>
    </row>
    <row r="103" spans="2:8">
      <c r="B103" s="899"/>
      <c r="C103" s="873" t="s">
        <v>2438</v>
      </c>
      <c r="D103" s="874"/>
      <c r="E103" s="874"/>
      <c r="F103" s="855"/>
      <c r="G103" s="856"/>
      <c r="H103" s="857"/>
    </row>
    <row r="104" spans="2:8">
      <c r="B104" s="899"/>
      <c r="C104" s="873" t="s">
        <v>2956</v>
      </c>
      <c r="D104" s="874"/>
      <c r="E104" s="874"/>
      <c r="F104" s="855"/>
      <c r="G104" s="856"/>
      <c r="H104" s="857"/>
    </row>
    <row r="105" spans="2:8">
      <c r="B105" s="899"/>
      <c r="C105" s="873" t="s">
        <v>2957</v>
      </c>
      <c r="D105" s="874"/>
      <c r="E105" s="874"/>
      <c r="F105" s="855"/>
      <c r="G105" s="856"/>
      <c r="H105" s="857"/>
    </row>
    <row r="106" spans="2:8" ht="45">
      <c r="B106" s="899"/>
      <c r="C106" s="873" t="s">
        <v>2958</v>
      </c>
      <c r="D106" s="874"/>
      <c r="E106" s="874"/>
      <c r="F106" s="855"/>
      <c r="G106" s="856"/>
      <c r="H106" s="857"/>
    </row>
    <row r="107" spans="2:8">
      <c r="B107" s="899"/>
      <c r="C107" s="873" t="s">
        <v>2959</v>
      </c>
      <c r="D107" s="874"/>
      <c r="E107" s="874"/>
      <c r="F107" s="855"/>
      <c r="G107" s="856"/>
      <c r="H107" s="857"/>
    </row>
    <row r="108" spans="2:8" ht="30">
      <c r="B108" s="899"/>
      <c r="C108" s="873" t="s">
        <v>2960</v>
      </c>
      <c r="D108" s="874"/>
      <c r="E108" s="874"/>
      <c r="F108" s="855"/>
      <c r="G108" s="856"/>
      <c r="H108" s="857"/>
    </row>
    <row r="109" spans="2:8" ht="45">
      <c r="B109" s="899"/>
      <c r="C109" s="873" t="s">
        <v>2961</v>
      </c>
      <c r="D109" s="874"/>
      <c r="E109" s="874"/>
      <c r="F109" s="855"/>
      <c r="G109" s="856"/>
      <c r="H109" s="857"/>
    </row>
    <row r="110" spans="2:8">
      <c r="B110" s="899"/>
      <c r="C110" s="873" t="s">
        <v>2083</v>
      </c>
      <c r="D110" s="874"/>
      <c r="E110" s="874"/>
      <c r="F110" s="855"/>
      <c r="G110" s="856"/>
      <c r="H110" s="857"/>
    </row>
    <row r="111" spans="2:8" ht="30">
      <c r="B111" s="899"/>
      <c r="C111" s="873" t="s">
        <v>2962</v>
      </c>
      <c r="D111" s="874"/>
      <c r="E111" s="874"/>
      <c r="F111" s="855"/>
      <c r="G111" s="856"/>
      <c r="H111" s="857"/>
    </row>
    <row r="112" spans="2:8" ht="30">
      <c r="B112" s="899"/>
      <c r="C112" s="873" t="s">
        <v>2963</v>
      </c>
      <c r="D112" s="874"/>
      <c r="E112" s="874"/>
      <c r="F112" s="855"/>
      <c r="G112" s="856"/>
      <c r="H112" s="857"/>
    </row>
    <row r="113" spans="2:8" ht="30">
      <c r="B113" s="899"/>
      <c r="C113" s="873" t="s">
        <v>2964</v>
      </c>
      <c r="D113" s="874"/>
      <c r="E113" s="874"/>
      <c r="F113" s="855"/>
      <c r="G113" s="856"/>
      <c r="H113" s="857"/>
    </row>
    <row r="114" spans="2:8" ht="30">
      <c r="B114" s="899"/>
      <c r="C114" s="873" t="s">
        <v>2965</v>
      </c>
      <c r="D114" s="874"/>
      <c r="E114" s="874"/>
      <c r="F114" s="855"/>
      <c r="G114" s="856"/>
      <c r="H114" s="857"/>
    </row>
    <row r="115" spans="2:8" ht="30">
      <c r="B115" s="899"/>
      <c r="C115" s="873" t="s">
        <v>2966</v>
      </c>
      <c r="D115" s="874"/>
      <c r="E115" s="874"/>
      <c r="F115" s="855"/>
      <c r="G115" s="856"/>
      <c r="H115" s="857"/>
    </row>
    <row r="116" spans="2:8" ht="45">
      <c r="B116" s="899"/>
      <c r="C116" s="873" t="s">
        <v>2967</v>
      </c>
      <c r="D116" s="874"/>
      <c r="E116" s="874"/>
      <c r="F116" s="855"/>
      <c r="G116" s="856"/>
      <c r="H116" s="857"/>
    </row>
    <row r="117" spans="2:8">
      <c r="B117" s="899"/>
      <c r="C117" s="873" t="s">
        <v>2968</v>
      </c>
      <c r="D117" s="874"/>
      <c r="E117" s="874"/>
      <c r="F117" s="855"/>
      <c r="G117" s="856"/>
      <c r="H117" s="857"/>
    </row>
    <row r="118" spans="2:8" ht="30">
      <c r="B118" s="899"/>
      <c r="C118" s="873" t="s">
        <v>2969</v>
      </c>
      <c r="D118" s="874"/>
      <c r="E118" s="874"/>
      <c r="F118" s="855"/>
      <c r="G118" s="856"/>
      <c r="H118" s="857"/>
    </row>
    <row r="119" spans="2:8" ht="30">
      <c r="B119" s="899"/>
      <c r="C119" s="873" t="s">
        <v>2970</v>
      </c>
      <c r="D119" s="874"/>
      <c r="E119" s="874"/>
      <c r="F119" s="855"/>
      <c r="G119" s="856"/>
      <c r="H119" s="857"/>
    </row>
    <row r="120" spans="2:8">
      <c r="B120" s="899"/>
      <c r="C120" s="873" t="s">
        <v>2971</v>
      </c>
      <c r="D120" s="874"/>
      <c r="E120" s="874"/>
      <c r="F120" s="855"/>
      <c r="G120" s="856"/>
      <c r="H120" s="857"/>
    </row>
    <row r="121" spans="2:8">
      <c r="B121" s="899"/>
      <c r="C121" s="873" t="s">
        <v>2972</v>
      </c>
      <c r="D121" s="874"/>
      <c r="E121" s="874"/>
      <c r="F121" s="855"/>
      <c r="G121" s="856"/>
      <c r="H121" s="857"/>
    </row>
    <row r="122" spans="2:8" ht="30">
      <c r="B122" s="899"/>
      <c r="C122" s="873" t="s">
        <v>2973</v>
      </c>
      <c r="D122" s="874"/>
      <c r="E122" s="874"/>
      <c r="F122" s="855"/>
      <c r="G122" s="856"/>
      <c r="H122" s="857"/>
    </row>
    <row r="123" spans="2:8" ht="30">
      <c r="B123" s="899"/>
      <c r="C123" s="873" t="s">
        <v>2974</v>
      </c>
      <c r="D123" s="874"/>
      <c r="E123" s="874"/>
      <c r="F123" s="855"/>
      <c r="G123" s="856"/>
      <c r="H123" s="857"/>
    </row>
    <row r="124" spans="2:8" ht="30">
      <c r="B124" s="899"/>
      <c r="C124" s="873" t="s">
        <v>2975</v>
      </c>
      <c r="D124" s="874"/>
      <c r="E124" s="874"/>
      <c r="F124" s="855"/>
      <c r="G124" s="856"/>
      <c r="H124" s="857"/>
    </row>
    <row r="125" spans="2:8" ht="45">
      <c r="B125" s="899"/>
      <c r="C125" s="873" t="s">
        <v>2976</v>
      </c>
      <c r="D125" s="874"/>
      <c r="E125" s="874"/>
      <c r="F125" s="855"/>
      <c r="G125" s="856"/>
      <c r="H125" s="857"/>
    </row>
    <row r="126" spans="2:8" ht="45">
      <c r="B126" s="899"/>
      <c r="C126" s="873" t="s">
        <v>2977</v>
      </c>
      <c r="D126" s="874"/>
      <c r="E126" s="874"/>
      <c r="F126" s="855"/>
      <c r="G126" s="856"/>
      <c r="H126" s="857"/>
    </row>
    <row r="127" spans="2:8">
      <c r="B127" s="899"/>
      <c r="C127" s="873" t="s">
        <v>1955</v>
      </c>
      <c r="D127" s="874"/>
      <c r="E127" s="874"/>
      <c r="F127" s="855"/>
      <c r="G127" s="856"/>
      <c r="H127" s="857"/>
    </row>
    <row r="128" spans="2:8">
      <c r="B128" s="899"/>
      <c r="C128" s="873" t="s">
        <v>2978</v>
      </c>
      <c r="D128" s="874"/>
      <c r="E128" s="874"/>
      <c r="F128" s="855"/>
      <c r="G128" s="856"/>
      <c r="H128" s="857"/>
    </row>
    <row r="129" spans="1:8">
      <c r="B129" s="899"/>
      <c r="C129" s="873" t="s">
        <v>2979</v>
      </c>
      <c r="D129" s="874"/>
      <c r="E129" s="874"/>
      <c r="F129" s="855"/>
      <c r="G129" s="856"/>
      <c r="H129" s="857"/>
    </row>
    <row r="130" spans="1:8">
      <c r="B130" s="899"/>
      <c r="C130" s="873" t="s">
        <v>2980</v>
      </c>
      <c r="D130" s="874"/>
      <c r="E130" s="874"/>
      <c r="F130" s="855"/>
      <c r="G130" s="856"/>
      <c r="H130" s="857"/>
    </row>
    <row r="131" spans="1:8">
      <c r="B131" s="899"/>
      <c r="C131" s="873" t="s">
        <v>2981</v>
      </c>
      <c r="D131" s="874"/>
      <c r="E131" s="874"/>
      <c r="F131" s="855"/>
      <c r="G131" s="856"/>
      <c r="H131" s="857"/>
    </row>
    <row r="132" spans="1:8">
      <c r="B132" s="899"/>
      <c r="C132" s="873" t="s">
        <v>2982</v>
      </c>
      <c r="D132" s="874"/>
      <c r="E132" s="874"/>
      <c r="F132" s="855"/>
      <c r="G132" s="856"/>
      <c r="H132" s="857"/>
    </row>
    <row r="133" spans="1:8">
      <c r="B133" s="881"/>
      <c r="C133" s="870"/>
      <c r="D133" s="854"/>
      <c r="E133" s="854"/>
      <c r="F133" s="855"/>
      <c r="G133" s="856"/>
      <c r="H133" s="857"/>
    </row>
    <row r="134" spans="1:8" ht="30">
      <c r="A134" s="828"/>
      <c r="B134" s="899" t="s">
        <v>2983</v>
      </c>
      <c r="C134" s="873" t="s">
        <v>2984</v>
      </c>
      <c r="D134" s="874"/>
      <c r="E134" s="874"/>
      <c r="F134" s="1279" t="s">
        <v>3128</v>
      </c>
      <c r="G134" s="1280"/>
      <c r="H134" s="857"/>
    </row>
    <row r="135" spans="1:8" ht="30">
      <c r="A135" s="828"/>
      <c r="B135" s="899"/>
      <c r="C135" s="873" t="s">
        <v>2985</v>
      </c>
      <c r="D135" s="854"/>
      <c r="E135" s="854"/>
      <c r="F135" s="855"/>
      <c r="G135" s="856"/>
      <c r="H135" s="857"/>
    </row>
    <row r="136" spans="1:8">
      <c r="A136" s="828"/>
      <c r="B136" s="899"/>
      <c r="C136" s="873" t="s">
        <v>2986</v>
      </c>
      <c r="D136" s="854"/>
      <c r="E136" s="854"/>
      <c r="F136" s="855"/>
      <c r="G136" s="856"/>
      <c r="H136" s="857"/>
    </row>
    <row r="137" spans="1:8">
      <c r="A137" s="828"/>
      <c r="B137" s="899"/>
      <c r="C137" s="873" t="s">
        <v>2987</v>
      </c>
      <c r="D137" s="854"/>
      <c r="E137" s="854"/>
      <c r="F137" s="855"/>
      <c r="G137" s="856"/>
      <c r="H137" s="857"/>
    </row>
    <row r="138" spans="1:8" ht="30">
      <c r="A138" s="828"/>
      <c r="B138" s="899"/>
      <c r="C138" s="873" t="s">
        <v>2988</v>
      </c>
      <c r="D138" s="854"/>
      <c r="E138" s="854"/>
      <c r="F138" s="855"/>
      <c r="G138" s="856"/>
      <c r="H138" s="857"/>
    </row>
    <row r="139" spans="1:8" ht="30">
      <c r="A139" s="828"/>
      <c r="B139" s="899"/>
      <c r="C139" s="873" t="s">
        <v>2989</v>
      </c>
      <c r="D139" s="854"/>
      <c r="E139" s="854"/>
      <c r="F139" s="855"/>
      <c r="G139" s="856"/>
      <c r="H139" s="857"/>
    </row>
    <row r="140" spans="1:8" ht="30">
      <c r="A140" s="828"/>
      <c r="B140" s="899"/>
      <c r="C140" s="873" t="s">
        <v>2990</v>
      </c>
      <c r="D140" s="854"/>
      <c r="E140" s="854"/>
      <c r="F140" s="855"/>
      <c r="G140" s="856"/>
      <c r="H140" s="857"/>
    </row>
    <row r="141" spans="1:8" ht="60">
      <c r="A141" s="828"/>
      <c r="B141" s="899"/>
      <c r="C141" s="834" t="s">
        <v>2991</v>
      </c>
      <c r="D141" s="854"/>
      <c r="E141" s="854"/>
      <c r="F141" s="855"/>
      <c r="G141" s="856"/>
      <c r="H141" s="857"/>
    </row>
    <row r="142" spans="1:8">
      <c r="A142" s="828"/>
      <c r="B142" s="899"/>
      <c r="C142" s="834" t="s">
        <v>2992</v>
      </c>
      <c r="D142" s="854"/>
      <c r="E142" s="854"/>
      <c r="F142" s="855"/>
      <c r="G142" s="856"/>
      <c r="H142" s="857"/>
    </row>
    <row r="143" spans="1:8" ht="45">
      <c r="A143" s="828"/>
      <c r="B143" s="899"/>
      <c r="C143" s="873" t="s">
        <v>2993</v>
      </c>
      <c r="D143" s="854"/>
      <c r="E143" s="854"/>
      <c r="F143" s="855"/>
      <c r="G143" s="856"/>
      <c r="H143" s="857"/>
    </row>
    <row r="144" spans="1:8" ht="45">
      <c r="A144" s="828"/>
      <c r="B144" s="899"/>
      <c r="C144" s="873" t="s">
        <v>2994</v>
      </c>
      <c r="D144" s="854"/>
      <c r="E144" s="854"/>
      <c r="F144" s="855"/>
      <c r="G144" s="856"/>
      <c r="H144" s="857"/>
    </row>
    <row r="145" spans="1:8">
      <c r="A145" s="828"/>
      <c r="B145" s="899"/>
      <c r="C145" s="873" t="s">
        <v>2995</v>
      </c>
      <c r="D145" s="854"/>
      <c r="E145" s="854"/>
      <c r="F145" s="855"/>
      <c r="G145" s="856"/>
      <c r="H145" s="857"/>
    </row>
    <row r="146" spans="1:8" ht="45">
      <c r="A146" s="828"/>
      <c r="B146" s="899"/>
      <c r="C146" s="873" t="s">
        <v>2996</v>
      </c>
      <c r="D146" s="854"/>
      <c r="E146" s="854"/>
      <c r="F146" s="855"/>
      <c r="G146" s="856"/>
      <c r="H146" s="857"/>
    </row>
    <row r="147" spans="1:8" ht="30">
      <c r="A147" s="828"/>
      <c r="B147" s="899"/>
      <c r="C147" s="873" t="s">
        <v>2997</v>
      </c>
      <c r="D147" s="854"/>
      <c r="E147" s="854"/>
      <c r="F147" s="855"/>
      <c r="G147" s="856"/>
      <c r="H147" s="857"/>
    </row>
    <row r="148" spans="1:8">
      <c r="A148" s="828"/>
      <c r="B148" s="899"/>
      <c r="C148" s="873" t="s">
        <v>2998</v>
      </c>
      <c r="D148" s="854"/>
      <c r="E148" s="854"/>
      <c r="F148" s="855"/>
      <c r="G148" s="856"/>
      <c r="H148" s="857"/>
    </row>
    <row r="149" spans="1:8">
      <c r="A149" s="828"/>
      <c r="B149" s="899"/>
      <c r="C149" s="876" t="s">
        <v>2680</v>
      </c>
      <c r="D149" s="854"/>
      <c r="E149" s="854"/>
      <c r="F149" s="855"/>
      <c r="G149" s="856"/>
      <c r="H149" s="857"/>
    </row>
    <row r="150" spans="1:8" ht="45">
      <c r="A150" s="828"/>
      <c r="B150" s="899"/>
      <c r="C150" s="834" t="s">
        <v>2999</v>
      </c>
      <c r="D150" s="854"/>
      <c r="E150" s="854"/>
      <c r="F150" s="855"/>
      <c r="G150" s="856"/>
      <c r="H150" s="857"/>
    </row>
    <row r="151" spans="1:8">
      <c r="A151" s="828"/>
      <c r="B151" s="899"/>
      <c r="C151" s="834" t="s">
        <v>2295</v>
      </c>
      <c r="D151" s="854"/>
      <c r="E151" s="854"/>
      <c r="F151" s="855"/>
      <c r="G151" s="856"/>
      <c r="H151" s="857"/>
    </row>
    <row r="152" spans="1:8">
      <c r="A152" s="828"/>
      <c r="B152" s="899"/>
      <c r="C152" s="873" t="s">
        <v>2296</v>
      </c>
      <c r="D152" s="854"/>
      <c r="E152" s="854"/>
      <c r="F152" s="855"/>
      <c r="G152" s="856"/>
      <c r="H152" s="857"/>
    </row>
    <row r="153" spans="1:8">
      <c r="A153" s="828"/>
      <c r="B153" s="899"/>
      <c r="C153" s="834" t="s">
        <v>2297</v>
      </c>
      <c r="D153" s="854"/>
      <c r="E153" s="854"/>
      <c r="F153" s="855"/>
      <c r="G153" s="856"/>
      <c r="H153" s="857"/>
    </row>
    <row r="154" spans="1:8">
      <c r="A154" s="828"/>
      <c r="B154" s="899"/>
      <c r="C154" s="834" t="s">
        <v>2298</v>
      </c>
      <c r="D154" s="854"/>
      <c r="E154" s="854"/>
      <c r="F154" s="855"/>
      <c r="G154" s="856"/>
      <c r="H154" s="857"/>
    </row>
    <row r="155" spans="1:8">
      <c r="A155" s="828"/>
      <c r="B155" s="899"/>
      <c r="C155" s="834" t="s">
        <v>2299</v>
      </c>
      <c r="D155" s="854"/>
      <c r="E155" s="854"/>
      <c r="F155" s="855"/>
      <c r="G155" s="856"/>
      <c r="H155" s="857"/>
    </row>
    <row r="156" spans="1:8">
      <c r="A156" s="828"/>
      <c r="B156" s="899"/>
      <c r="C156" s="873" t="s">
        <v>2291</v>
      </c>
      <c r="D156" s="854"/>
      <c r="E156" s="854"/>
      <c r="F156" s="855"/>
      <c r="G156" s="856"/>
      <c r="H156" s="857"/>
    </row>
    <row r="157" spans="1:8">
      <c r="A157" s="828"/>
      <c r="B157" s="899"/>
      <c r="C157" s="873" t="s">
        <v>2292</v>
      </c>
      <c r="D157" s="854"/>
      <c r="E157" s="854"/>
      <c r="F157" s="855"/>
      <c r="G157" s="856"/>
      <c r="H157" s="857"/>
    </row>
    <row r="158" spans="1:8">
      <c r="A158" s="828"/>
      <c r="B158" s="899"/>
      <c r="C158" s="873" t="s">
        <v>3000</v>
      </c>
      <c r="D158" s="854"/>
      <c r="E158" s="854"/>
      <c r="F158" s="855"/>
      <c r="G158" s="856"/>
      <c r="H158" s="857"/>
    </row>
    <row r="159" spans="1:8">
      <c r="A159" s="828"/>
      <c r="B159" s="963"/>
      <c r="C159" s="964" t="s">
        <v>2258</v>
      </c>
      <c r="D159" s="903"/>
      <c r="E159" s="903"/>
      <c r="F159" s="965"/>
      <c r="G159" s="856"/>
      <c r="H159" s="857"/>
    </row>
    <row r="160" spans="1:8">
      <c r="A160" s="828"/>
      <c r="B160" s="909"/>
      <c r="C160" s="831"/>
      <c r="D160" s="830"/>
      <c r="E160" s="830"/>
      <c r="F160" s="828"/>
      <c r="G160" s="830"/>
      <c r="H160" s="830"/>
    </row>
    <row r="161" spans="1:8">
      <c r="A161" s="828"/>
      <c r="B161" s="909"/>
      <c r="C161" s="831"/>
      <c r="D161" s="830"/>
      <c r="E161" s="830"/>
      <c r="F161" s="828"/>
      <c r="G161" s="830"/>
      <c r="H161" s="830"/>
    </row>
    <row r="162" spans="1:8">
      <c r="A162" s="828"/>
      <c r="B162" s="910"/>
      <c r="C162" s="837"/>
      <c r="D162" s="838"/>
      <c r="E162" s="838"/>
      <c r="F162" s="839"/>
      <c r="G162" s="840"/>
      <c r="H162" s="841"/>
    </row>
    <row r="163" spans="1:8">
      <c r="A163" s="828"/>
      <c r="B163" s="909"/>
      <c r="C163" s="842"/>
      <c r="D163" s="843"/>
      <c r="E163" s="843"/>
      <c r="F163" s="828"/>
      <c r="G163" s="830"/>
      <c r="H163" s="830"/>
    </row>
    <row r="164" spans="1:8" ht="45">
      <c r="A164" s="828"/>
      <c r="B164" s="909" t="s">
        <v>1955</v>
      </c>
      <c r="C164" s="844" t="s">
        <v>1956</v>
      </c>
      <c r="D164" s="843"/>
      <c r="E164" s="843"/>
      <c r="F164" s="828"/>
      <c r="G164" s="830"/>
      <c r="H164" s="830"/>
    </row>
    <row r="165" spans="1:8">
      <c r="A165" s="828"/>
      <c r="B165" s="909"/>
      <c r="C165" s="831"/>
      <c r="D165" s="843"/>
      <c r="E165" s="843"/>
      <c r="F165" s="828"/>
      <c r="G165" s="830"/>
      <c r="H165" s="830"/>
    </row>
    <row r="166" spans="1:8" ht="75">
      <c r="A166" s="828"/>
      <c r="B166" s="911"/>
      <c r="C166" s="846" t="s">
        <v>1957</v>
      </c>
      <c r="D166" s="843"/>
      <c r="E166" s="843"/>
      <c r="F166" s="828"/>
      <c r="G166" s="830"/>
      <c r="H166" s="830"/>
    </row>
    <row r="167" spans="1:8">
      <c r="A167" s="828"/>
      <c r="B167" s="909"/>
      <c r="C167" s="847"/>
      <c r="D167" s="847"/>
      <c r="E167" s="847"/>
      <c r="F167" s="847"/>
      <c r="G167" s="847"/>
      <c r="H167" s="830"/>
    </row>
    <row r="168" spans="1:8">
      <c r="A168" s="828"/>
      <c r="B168" s="909"/>
      <c r="C168" s="847"/>
      <c r="D168" s="847"/>
      <c r="E168" s="847"/>
      <c r="F168" s="847"/>
      <c r="G168" s="847"/>
      <c r="H168" s="830"/>
    </row>
    <row r="169" spans="1:8">
      <c r="A169" s="848" t="s">
        <v>1958</v>
      </c>
      <c r="B169" s="912" t="s">
        <v>1959</v>
      </c>
      <c r="C169" s="849" t="s">
        <v>1960</v>
      </c>
      <c r="D169" s="850" t="s">
        <v>1961</v>
      </c>
      <c r="E169" s="850" t="s">
        <v>1962</v>
      </c>
      <c r="F169" s="978"/>
      <c r="G169" s="978"/>
      <c r="H169" s="978"/>
    </row>
    <row r="170" spans="1:8" ht="18.75">
      <c r="A170" s="828"/>
      <c r="B170" s="913"/>
      <c r="C170" s="926" t="s">
        <v>2885</v>
      </c>
      <c r="D170" s="854"/>
      <c r="E170" s="854"/>
      <c r="F170" s="855"/>
      <c r="G170" s="856"/>
      <c r="H170" s="857" t="str">
        <f>IF(D170="","",G170*D170)</f>
        <v/>
      </c>
    </row>
    <row r="171" spans="1:8">
      <c r="A171" s="828"/>
      <c r="B171" s="913"/>
      <c r="C171" s="853"/>
      <c r="D171" s="854"/>
      <c r="E171" s="854"/>
      <c r="F171" s="855"/>
      <c r="G171" s="856"/>
      <c r="H171" s="857"/>
    </row>
    <row r="172" spans="1:8">
      <c r="A172" s="858"/>
      <c r="B172" s="914" t="s">
        <v>1966</v>
      </c>
      <c r="C172" s="859" t="s">
        <v>1967</v>
      </c>
      <c r="D172" s="860"/>
      <c r="E172" s="860"/>
      <c r="F172" s="861"/>
      <c r="G172" s="862"/>
      <c r="H172" s="863"/>
    </row>
    <row r="173" spans="1:8">
      <c r="A173" s="858"/>
      <c r="B173" s="914"/>
      <c r="C173" s="859" t="s">
        <v>1968</v>
      </c>
      <c r="D173" s="860"/>
      <c r="E173" s="860"/>
      <c r="F173" s="861"/>
      <c r="G173" s="862"/>
      <c r="H173" s="863"/>
    </row>
    <row r="174" spans="1:8">
      <c r="A174" s="858"/>
      <c r="B174" s="915"/>
      <c r="C174" s="864"/>
      <c r="D174" s="865"/>
      <c r="E174" s="865"/>
      <c r="F174" s="861"/>
      <c r="G174" s="862"/>
      <c r="H174" s="863"/>
    </row>
    <row r="175" spans="1:8">
      <c r="A175" s="866"/>
      <c r="B175" s="914" t="s">
        <v>1969</v>
      </c>
      <c r="C175" s="859" t="s">
        <v>1970</v>
      </c>
      <c r="D175" s="860">
        <v>1</v>
      </c>
      <c r="E175" s="860" t="s">
        <v>1971</v>
      </c>
      <c r="F175" s="867" t="s">
        <v>2892</v>
      </c>
      <c r="G175" s="868"/>
      <c r="H175" s="869"/>
    </row>
    <row r="176" spans="1:8">
      <c r="A176" s="866"/>
      <c r="B176" s="914"/>
      <c r="C176" s="859" t="s">
        <v>1972</v>
      </c>
      <c r="D176" s="860"/>
      <c r="E176" s="860"/>
      <c r="F176" s="867"/>
      <c r="G176" s="868"/>
      <c r="H176" s="869"/>
    </row>
    <row r="177" spans="1:8">
      <c r="A177" s="866"/>
      <c r="B177" s="914"/>
      <c r="C177" s="859"/>
      <c r="D177" s="860"/>
      <c r="E177" s="860"/>
      <c r="F177" s="867"/>
      <c r="G177" s="868"/>
      <c r="H177" s="869"/>
    </row>
    <row r="178" spans="1:8">
      <c r="A178" s="866"/>
      <c r="B178" s="914" t="s">
        <v>1973</v>
      </c>
      <c r="C178" s="859" t="s">
        <v>1974</v>
      </c>
      <c r="D178" s="860">
        <v>1</v>
      </c>
      <c r="E178" s="860" t="s">
        <v>3</v>
      </c>
      <c r="F178" s="867" t="s">
        <v>2892</v>
      </c>
      <c r="G178" s="868"/>
      <c r="H178" s="869"/>
    </row>
    <row r="179" spans="1:8">
      <c r="A179" s="866"/>
      <c r="B179" s="914"/>
      <c r="C179" s="859" t="s">
        <v>1972</v>
      </c>
      <c r="D179" s="860"/>
      <c r="E179" s="860"/>
      <c r="F179" s="867"/>
      <c r="G179" s="868"/>
      <c r="H179" s="869"/>
    </row>
    <row r="180" spans="1:8">
      <c r="A180" s="866"/>
      <c r="B180" s="914"/>
      <c r="C180" s="859"/>
      <c r="D180" s="860"/>
      <c r="E180" s="860"/>
      <c r="F180" s="867"/>
      <c r="G180" s="868"/>
      <c r="H180" s="869"/>
    </row>
    <row r="181" spans="1:8">
      <c r="A181" s="866"/>
      <c r="B181" s="914" t="s">
        <v>1975</v>
      </c>
      <c r="C181" s="859" t="s">
        <v>1976</v>
      </c>
      <c r="D181" s="860">
        <v>1</v>
      </c>
      <c r="E181" s="860" t="s">
        <v>3</v>
      </c>
      <c r="F181" s="867" t="s">
        <v>2892</v>
      </c>
      <c r="G181" s="868"/>
      <c r="H181" s="869"/>
    </row>
    <row r="182" spans="1:8">
      <c r="A182" s="866"/>
      <c r="B182" s="914"/>
      <c r="C182" s="859" t="s">
        <v>1977</v>
      </c>
      <c r="D182" s="860"/>
      <c r="E182" s="860"/>
      <c r="F182" s="867"/>
      <c r="G182" s="868"/>
      <c r="H182" s="869"/>
    </row>
    <row r="183" spans="1:8">
      <c r="A183" s="866"/>
      <c r="B183" s="914"/>
      <c r="C183" s="859"/>
      <c r="D183" s="860"/>
      <c r="E183" s="860"/>
      <c r="F183" s="867"/>
      <c r="G183" s="868"/>
      <c r="H183" s="869"/>
    </row>
    <row r="184" spans="1:8">
      <c r="A184" s="866"/>
      <c r="B184" s="914" t="s">
        <v>1978</v>
      </c>
      <c r="C184" s="859" t="s">
        <v>1979</v>
      </c>
      <c r="D184" s="860">
        <v>1</v>
      </c>
      <c r="E184" s="860" t="s">
        <v>1971</v>
      </c>
      <c r="F184" s="867" t="s">
        <v>2892</v>
      </c>
      <c r="G184" s="868"/>
      <c r="H184" s="869"/>
    </row>
    <row r="185" spans="1:8">
      <c r="A185" s="866"/>
      <c r="B185" s="914"/>
      <c r="C185" s="859" t="s">
        <v>1980</v>
      </c>
      <c r="D185" s="860"/>
      <c r="E185" s="860"/>
      <c r="F185" s="867"/>
      <c r="G185" s="868"/>
      <c r="H185" s="869"/>
    </row>
    <row r="186" spans="1:8">
      <c r="A186" s="866"/>
      <c r="B186" s="914"/>
      <c r="C186" s="859"/>
      <c r="D186" s="860"/>
      <c r="E186" s="860"/>
      <c r="F186" s="867"/>
      <c r="G186" s="868"/>
      <c r="H186" s="869"/>
    </row>
    <row r="187" spans="1:8">
      <c r="A187" s="866"/>
      <c r="B187" s="914" t="s">
        <v>1981</v>
      </c>
      <c r="C187" s="859" t="s">
        <v>1982</v>
      </c>
      <c r="D187" s="860">
        <v>1</v>
      </c>
      <c r="E187" s="860" t="s">
        <v>1971</v>
      </c>
      <c r="F187" s="867" t="s">
        <v>2892</v>
      </c>
      <c r="G187" s="868"/>
      <c r="H187" s="869"/>
    </row>
    <row r="188" spans="1:8">
      <c r="A188" s="866"/>
      <c r="B188" s="914"/>
      <c r="C188" s="859" t="s">
        <v>1983</v>
      </c>
      <c r="D188" s="860"/>
      <c r="E188" s="860"/>
      <c r="F188" s="867"/>
      <c r="G188" s="868"/>
      <c r="H188" s="869"/>
    </row>
    <row r="189" spans="1:8">
      <c r="A189" s="866"/>
      <c r="B189" s="914"/>
      <c r="C189" s="859"/>
      <c r="D189" s="860"/>
      <c r="E189" s="860"/>
      <c r="F189" s="867"/>
      <c r="G189" s="868"/>
      <c r="H189" s="869"/>
    </row>
    <row r="190" spans="1:8">
      <c r="A190" s="866"/>
      <c r="B190" s="914" t="s">
        <v>1984</v>
      </c>
      <c r="C190" s="859" t="s">
        <v>1985</v>
      </c>
      <c r="D190" s="860">
        <v>1</v>
      </c>
      <c r="E190" s="860" t="s">
        <v>1971</v>
      </c>
      <c r="F190" s="867" t="s">
        <v>2892</v>
      </c>
      <c r="G190" s="868"/>
      <c r="H190" s="869"/>
    </row>
    <row r="191" spans="1:8">
      <c r="A191" s="866"/>
      <c r="B191" s="914"/>
      <c r="C191" s="859" t="s">
        <v>1986</v>
      </c>
      <c r="D191" s="860"/>
      <c r="E191" s="860"/>
      <c r="F191" s="867"/>
      <c r="G191" s="868"/>
      <c r="H191" s="869"/>
    </row>
    <row r="192" spans="1:8">
      <c r="A192" s="866"/>
      <c r="B192" s="914"/>
      <c r="C192" s="859"/>
      <c r="D192" s="860"/>
      <c r="E192" s="860"/>
      <c r="F192" s="867"/>
      <c r="G192" s="868"/>
      <c r="H192" s="869"/>
    </row>
    <row r="193" spans="1:8">
      <c r="A193" s="866"/>
      <c r="B193" s="914" t="s">
        <v>1987</v>
      </c>
      <c r="C193" s="859" t="s">
        <v>1979</v>
      </c>
      <c r="D193" s="860">
        <v>1</v>
      </c>
      <c r="E193" s="860" t="s">
        <v>1971</v>
      </c>
      <c r="F193" s="867" t="s">
        <v>2892</v>
      </c>
      <c r="G193" s="868"/>
      <c r="H193" s="869"/>
    </row>
    <row r="194" spans="1:8">
      <c r="A194" s="866"/>
      <c r="B194" s="914"/>
      <c r="C194" s="859" t="s">
        <v>1988</v>
      </c>
      <c r="D194" s="860"/>
      <c r="E194" s="860"/>
      <c r="F194" s="867"/>
      <c r="G194" s="868"/>
      <c r="H194" s="869"/>
    </row>
    <row r="195" spans="1:8">
      <c r="A195" s="866"/>
      <c r="B195" s="914"/>
      <c r="C195" s="859"/>
      <c r="D195" s="860"/>
      <c r="E195" s="860"/>
      <c r="F195" s="867"/>
      <c r="G195" s="868"/>
      <c r="H195" s="869"/>
    </row>
    <row r="196" spans="1:8">
      <c r="A196" s="866"/>
      <c r="B196" s="914" t="s">
        <v>1989</v>
      </c>
      <c r="C196" s="859" t="s">
        <v>1990</v>
      </c>
      <c r="D196" s="860">
        <v>1</v>
      </c>
      <c r="E196" s="860" t="s">
        <v>3</v>
      </c>
      <c r="F196" s="867" t="s">
        <v>2892</v>
      </c>
      <c r="G196" s="868"/>
      <c r="H196" s="869"/>
    </row>
    <row r="197" spans="1:8">
      <c r="A197" s="866"/>
      <c r="B197" s="914"/>
      <c r="C197" s="859"/>
      <c r="D197" s="860"/>
      <c r="E197" s="860"/>
      <c r="F197" s="867"/>
      <c r="G197" s="868"/>
      <c r="H197" s="869"/>
    </row>
    <row r="198" spans="1:8">
      <c r="A198" s="866"/>
      <c r="B198" s="914" t="s">
        <v>1991</v>
      </c>
      <c r="C198" s="859" t="s">
        <v>1992</v>
      </c>
      <c r="D198" s="860">
        <v>1</v>
      </c>
      <c r="E198" s="860" t="s">
        <v>3</v>
      </c>
      <c r="F198" s="867" t="s">
        <v>2892</v>
      </c>
      <c r="G198" s="868"/>
      <c r="H198" s="869"/>
    </row>
    <row r="199" spans="1:8">
      <c r="A199" s="866"/>
      <c r="B199" s="914"/>
      <c r="C199" s="859"/>
      <c r="D199" s="860"/>
      <c r="E199" s="860"/>
      <c r="F199" s="867"/>
      <c r="G199" s="868"/>
      <c r="H199" s="869"/>
    </row>
    <row r="200" spans="1:8">
      <c r="A200" s="866"/>
      <c r="B200" s="914" t="s">
        <v>1993</v>
      </c>
      <c r="C200" s="859" t="s">
        <v>1994</v>
      </c>
      <c r="D200" s="860">
        <v>1</v>
      </c>
      <c r="E200" s="860" t="s">
        <v>1971</v>
      </c>
      <c r="F200" s="867" t="s">
        <v>2892</v>
      </c>
      <c r="G200" s="868"/>
      <c r="H200" s="869"/>
    </row>
    <row r="201" spans="1:8">
      <c r="A201" s="866"/>
      <c r="B201" s="914"/>
      <c r="C201" s="859" t="s">
        <v>1995</v>
      </c>
      <c r="D201" s="860"/>
      <c r="E201" s="860"/>
      <c r="F201" s="867"/>
      <c r="G201" s="868"/>
      <c r="H201" s="869"/>
    </row>
    <row r="202" spans="1:8">
      <c r="A202" s="866"/>
      <c r="B202" s="914"/>
      <c r="C202" s="859"/>
      <c r="D202" s="860"/>
      <c r="E202" s="860"/>
      <c r="F202" s="867"/>
      <c r="G202" s="868"/>
      <c r="H202" s="869"/>
    </row>
    <row r="203" spans="1:8">
      <c r="A203" s="866"/>
      <c r="B203" s="914" t="s">
        <v>1996</v>
      </c>
      <c r="C203" s="859" t="s">
        <v>1997</v>
      </c>
      <c r="D203" s="860">
        <v>1</v>
      </c>
      <c r="E203" s="860" t="s">
        <v>1971</v>
      </c>
      <c r="F203" s="867" t="s">
        <v>2892</v>
      </c>
      <c r="G203" s="868"/>
      <c r="H203" s="869"/>
    </row>
    <row r="204" spans="1:8">
      <c r="A204" s="866"/>
      <c r="B204" s="914"/>
      <c r="C204" s="859" t="s">
        <v>1998</v>
      </c>
      <c r="D204" s="860"/>
      <c r="E204" s="860"/>
      <c r="F204" s="867"/>
      <c r="G204" s="868"/>
      <c r="H204" s="869"/>
    </row>
    <row r="205" spans="1:8">
      <c r="A205" s="866"/>
      <c r="B205" s="914"/>
      <c r="C205" s="859"/>
      <c r="D205" s="860"/>
      <c r="E205" s="860"/>
      <c r="F205" s="867"/>
      <c r="G205" s="868"/>
      <c r="H205" s="869"/>
    </row>
    <row r="206" spans="1:8">
      <c r="A206" s="866"/>
      <c r="B206" s="914" t="s">
        <v>1999</v>
      </c>
      <c r="C206" s="859" t="s">
        <v>1997</v>
      </c>
      <c r="D206" s="860">
        <v>1</v>
      </c>
      <c r="E206" s="860" t="s">
        <v>3</v>
      </c>
      <c r="F206" s="867" t="s">
        <v>2892</v>
      </c>
      <c r="G206" s="868"/>
      <c r="H206" s="869"/>
    </row>
    <row r="207" spans="1:8">
      <c r="A207" s="866"/>
      <c r="B207" s="914"/>
      <c r="C207" s="859" t="s">
        <v>2000</v>
      </c>
      <c r="D207" s="860"/>
      <c r="E207" s="860"/>
      <c r="F207" s="867"/>
      <c r="G207" s="868"/>
      <c r="H207" s="869"/>
    </row>
    <row r="208" spans="1:8">
      <c r="A208" s="866"/>
      <c r="B208" s="914"/>
      <c r="C208" s="859" t="s">
        <v>1998</v>
      </c>
      <c r="D208" s="860"/>
      <c r="E208" s="860"/>
      <c r="F208" s="867"/>
      <c r="G208" s="868"/>
      <c r="H208" s="869"/>
    </row>
    <row r="209" spans="1:8">
      <c r="A209" s="866"/>
      <c r="B209" s="914"/>
      <c r="C209" s="859"/>
      <c r="D209" s="860"/>
      <c r="E209" s="860"/>
      <c r="F209" s="867"/>
      <c r="G209" s="868"/>
      <c r="H209" s="869"/>
    </row>
    <row r="210" spans="1:8">
      <c r="A210" s="866"/>
      <c r="B210" s="914" t="s">
        <v>2001</v>
      </c>
      <c r="C210" s="859" t="s">
        <v>1985</v>
      </c>
      <c r="D210" s="860">
        <v>1</v>
      </c>
      <c r="E210" s="860" t="s">
        <v>1971</v>
      </c>
      <c r="F210" s="867" t="s">
        <v>2892</v>
      </c>
      <c r="G210" s="868"/>
      <c r="H210" s="869"/>
    </row>
    <row r="211" spans="1:8">
      <c r="A211" s="866"/>
      <c r="B211" s="914"/>
      <c r="C211" s="859" t="s">
        <v>2002</v>
      </c>
      <c r="D211" s="860"/>
      <c r="E211" s="860"/>
      <c r="F211" s="867"/>
      <c r="G211" s="868"/>
      <c r="H211" s="869"/>
    </row>
    <row r="212" spans="1:8">
      <c r="A212" s="866"/>
      <c r="B212" s="914"/>
      <c r="C212" s="859"/>
      <c r="D212" s="860"/>
      <c r="E212" s="860"/>
      <c r="F212" s="867"/>
      <c r="G212" s="868"/>
      <c r="H212" s="869"/>
    </row>
    <row r="213" spans="1:8">
      <c r="A213" s="866"/>
      <c r="B213" s="914" t="s">
        <v>2003</v>
      </c>
      <c r="C213" s="859" t="s">
        <v>2004</v>
      </c>
      <c r="D213" s="860">
        <v>1</v>
      </c>
      <c r="E213" s="860" t="s">
        <v>3</v>
      </c>
      <c r="F213" s="867" t="s">
        <v>2892</v>
      </c>
      <c r="G213" s="868"/>
      <c r="H213" s="869"/>
    </row>
    <row r="214" spans="1:8">
      <c r="A214" s="866"/>
      <c r="B214" s="914"/>
      <c r="C214" s="859" t="s">
        <v>2005</v>
      </c>
      <c r="D214" s="860"/>
      <c r="E214" s="860"/>
      <c r="F214" s="867"/>
      <c r="G214" s="868"/>
      <c r="H214" s="869"/>
    </row>
    <row r="215" spans="1:8">
      <c r="A215" s="866"/>
      <c r="B215" s="914"/>
      <c r="C215" s="859"/>
      <c r="D215" s="860"/>
      <c r="E215" s="860"/>
      <c r="F215" s="867"/>
      <c r="G215" s="868"/>
      <c r="H215" s="869"/>
    </row>
    <row r="216" spans="1:8">
      <c r="A216" s="866"/>
      <c r="B216" s="914" t="s">
        <v>2006</v>
      </c>
      <c r="C216" s="859" t="s">
        <v>1982</v>
      </c>
      <c r="D216" s="860">
        <v>1</v>
      </c>
      <c r="E216" s="860" t="s">
        <v>1971</v>
      </c>
      <c r="F216" s="867" t="s">
        <v>2892</v>
      </c>
      <c r="G216" s="868"/>
      <c r="H216" s="869"/>
    </row>
    <row r="217" spans="1:8">
      <c r="A217" s="866"/>
      <c r="B217" s="914"/>
      <c r="C217" s="859" t="s">
        <v>2007</v>
      </c>
      <c r="D217" s="860"/>
      <c r="E217" s="860"/>
      <c r="F217" s="867"/>
      <c r="G217" s="868"/>
      <c r="H217" s="869"/>
    </row>
    <row r="218" spans="1:8">
      <c r="A218" s="866"/>
      <c r="B218" s="914"/>
      <c r="C218" s="859"/>
      <c r="D218" s="860"/>
      <c r="E218" s="860"/>
      <c r="F218" s="867"/>
      <c r="G218" s="868"/>
      <c r="H218" s="869"/>
    </row>
    <row r="219" spans="1:8">
      <c r="A219" s="866"/>
      <c r="B219" s="914" t="s">
        <v>2008</v>
      </c>
      <c r="C219" s="859" t="s">
        <v>1985</v>
      </c>
      <c r="D219" s="860">
        <v>1</v>
      </c>
      <c r="E219" s="860" t="s">
        <v>3</v>
      </c>
      <c r="F219" s="867" t="s">
        <v>2892</v>
      </c>
      <c r="G219" s="868"/>
      <c r="H219" s="869"/>
    </row>
    <row r="220" spans="1:8">
      <c r="A220" s="866"/>
      <c r="B220" s="914"/>
      <c r="C220" s="859" t="s">
        <v>2009</v>
      </c>
      <c r="D220" s="860"/>
      <c r="E220" s="860"/>
      <c r="F220" s="867"/>
      <c r="G220" s="868"/>
      <c r="H220" s="869"/>
    </row>
    <row r="221" spans="1:8">
      <c r="A221" s="866"/>
      <c r="B221" s="914"/>
      <c r="C221" s="859"/>
      <c r="D221" s="860"/>
      <c r="E221" s="860"/>
      <c r="F221" s="867"/>
      <c r="G221" s="868"/>
      <c r="H221" s="869"/>
    </row>
    <row r="222" spans="1:8">
      <c r="A222" s="866"/>
      <c r="B222" s="914" t="s">
        <v>2010</v>
      </c>
      <c r="C222" s="859" t="s">
        <v>2011</v>
      </c>
      <c r="D222" s="860">
        <v>1</v>
      </c>
      <c r="E222" s="860" t="s">
        <v>1971</v>
      </c>
      <c r="F222" s="867" t="s">
        <v>2892</v>
      </c>
      <c r="G222" s="868"/>
      <c r="H222" s="869"/>
    </row>
    <row r="223" spans="1:8">
      <c r="A223" s="866"/>
      <c r="B223" s="914"/>
      <c r="C223" s="859" t="s">
        <v>2012</v>
      </c>
      <c r="D223" s="860"/>
      <c r="E223" s="860"/>
      <c r="F223" s="867"/>
      <c r="G223" s="868"/>
      <c r="H223" s="869"/>
    </row>
    <row r="224" spans="1:8">
      <c r="A224" s="866"/>
      <c r="B224" s="914"/>
      <c r="C224" s="859"/>
      <c r="D224" s="860"/>
      <c r="E224" s="860"/>
      <c r="F224" s="867"/>
      <c r="G224" s="868"/>
      <c r="H224" s="869"/>
    </row>
    <row r="225" spans="1:8">
      <c r="A225" s="866"/>
      <c r="B225" s="914" t="s">
        <v>2013</v>
      </c>
      <c r="C225" s="859" t="s">
        <v>1985</v>
      </c>
      <c r="D225" s="860">
        <v>1</v>
      </c>
      <c r="E225" s="860" t="s">
        <v>1971</v>
      </c>
      <c r="F225" s="867" t="s">
        <v>2892</v>
      </c>
      <c r="G225" s="868"/>
      <c r="H225" s="869"/>
    </row>
    <row r="226" spans="1:8">
      <c r="A226" s="866"/>
      <c r="B226" s="914"/>
      <c r="C226" s="859" t="s">
        <v>2014</v>
      </c>
      <c r="D226" s="860"/>
      <c r="E226" s="860"/>
      <c r="F226" s="867"/>
      <c r="G226" s="868"/>
      <c r="H226" s="869"/>
    </row>
    <row r="227" spans="1:8">
      <c r="A227" s="866"/>
      <c r="B227" s="914"/>
      <c r="C227" s="859"/>
      <c r="D227" s="860"/>
      <c r="E227" s="860"/>
      <c r="F227" s="867"/>
      <c r="G227" s="868"/>
      <c r="H227" s="869"/>
    </row>
    <row r="228" spans="1:8">
      <c r="A228" s="866"/>
      <c r="B228" s="914" t="s">
        <v>2015</v>
      </c>
      <c r="C228" s="859" t="s">
        <v>2016</v>
      </c>
      <c r="D228" s="860"/>
      <c r="E228" s="860"/>
      <c r="F228" s="867"/>
      <c r="G228" s="868"/>
      <c r="H228" s="869"/>
    </row>
    <row r="229" spans="1:8">
      <c r="A229" s="866"/>
      <c r="B229" s="914"/>
      <c r="C229" s="859"/>
      <c r="D229" s="860"/>
      <c r="E229" s="860"/>
      <c r="F229" s="867"/>
      <c r="G229" s="868"/>
      <c r="H229" s="869"/>
    </row>
    <row r="230" spans="1:8">
      <c r="A230" s="866"/>
      <c r="B230" s="914" t="s">
        <v>2017</v>
      </c>
      <c r="C230" s="859" t="s">
        <v>2018</v>
      </c>
      <c r="D230" s="860">
        <v>1</v>
      </c>
      <c r="E230" s="860" t="s">
        <v>1971</v>
      </c>
      <c r="F230" s="867" t="s">
        <v>2892</v>
      </c>
      <c r="G230" s="868"/>
      <c r="H230" s="869"/>
    </row>
    <row r="231" spans="1:8">
      <c r="A231" s="866"/>
      <c r="B231" s="914"/>
      <c r="C231" s="859" t="s">
        <v>2019</v>
      </c>
      <c r="D231" s="860"/>
      <c r="E231" s="860"/>
      <c r="F231" s="867"/>
      <c r="G231" s="868"/>
      <c r="H231" s="869"/>
    </row>
    <row r="232" spans="1:8">
      <c r="A232" s="866"/>
      <c r="B232" s="914"/>
      <c r="C232" s="859"/>
      <c r="D232" s="860"/>
      <c r="E232" s="860"/>
      <c r="F232" s="867"/>
      <c r="G232" s="868"/>
      <c r="H232" s="869"/>
    </row>
    <row r="233" spans="1:8">
      <c r="A233" s="866"/>
      <c r="B233" s="914" t="s">
        <v>2020</v>
      </c>
      <c r="C233" s="859" t="s">
        <v>2021</v>
      </c>
      <c r="D233" s="860">
        <v>1</v>
      </c>
      <c r="E233" s="860" t="s">
        <v>1971</v>
      </c>
      <c r="F233" s="867" t="s">
        <v>2892</v>
      </c>
      <c r="G233" s="868"/>
      <c r="H233" s="869"/>
    </row>
    <row r="234" spans="1:8">
      <c r="A234" s="866"/>
      <c r="B234" s="914"/>
      <c r="C234" s="859" t="s">
        <v>2019</v>
      </c>
      <c r="D234" s="860"/>
      <c r="E234" s="860"/>
      <c r="F234" s="867"/>
      <c r="G234" s="868"/>
      <c r="H234" s="869"/>
    </row>
    <row r="235" spans="1:8">
      <c r="A235" s="866"/>
      <c r="B235" s="914"/>
      <c r="C235" s="859"/>
      <c r="D235" s="860"/>
      <c r="E235" s="860"/>
      <c r="F235" s="867"/>
      <c r="G235" s="868"/>
      <c r="H235" s="869"/>
    </row>
    <row r="236" spans="1:8">
      <c r="A236" s="866"/>
      <c r="B236" s="914" t="s">
        <v>2022</v>
      </c>
      <c r="C236" s="859" t="s">
        <v>2023</v>
      </c>
      <c r="D236" s="860">
        <v>1</v>
      </c>
      <c r="E236" s="860" t="s">
        <v>1971</v>
      </c>
      <c r="F236" s="867" t="s">
        <v>2892</v>
      </c>
      <c r="G236" s="868"/>
      <c r="H236" s="869"/>
    </row>
    <row r="237" spans="1:8">
      <c r="A237" s="866"/>
      <c r="B237" s="914"/>
      <c r="C237" s="859" t="s">
        <v>2019</v>
      </c>
      <c r="D237" s="860"/>
      <c r="E237" s="860"/>
      <c r="F237" s="867"/>
      <c r="G237" s="868"/>
      <c r="H237" s="869"/>
    </row>
    <row r="238" spans="1:8">
      <c r="A238" s="866"/>
      <c r="B238" s="914"/>
      <c r="C238" s="859"/>
      <c r="D238" s="860"/>
      <c r="E238" s="860"/>
      <c r="F238" s="867"/>
      <c r="G238" s="868"/>
      <c r="H238" s="869"/>
    </row>
    <row r="239" spans="1:8">
      <c r="A239" s="866"/>
      <c r="B239" s="914" t="s">
        <v>2024</v>
      </c>
      <c r="C239" s="859" t="s">
        <v>1982</v>
      </c>
      <c r="D239" s="860">
        <v>1</v>
      </c>
      <c r="E239" s="860" t="s">
        <v>1971</v>
      </c>
      <c r="F239" s="867" t="s">
        <v>2892</v>
      </c>
      <c r="G239" s="868"/>
      <c r="H239" s="869"/>
    </row>
    <row r="240" spans="1:8">
      <c r="A240" s="866"/>
      <c r="B240" s="914"/>
      <c r="C240" s="859" t="s">
        <v>2025</v>
      </c>
      <c r="D240" s="860"/>
      <c r="E240" s="860"/>
      <c r="F240" s="867"/>
      <c r="G240" s="868"/>
      <c r="H240" s="869"/>
    </row>
    <row r="241" spans="1:8">
      <c r="A241" s="866"/>
      <c r="B241" s="914"/>
      <c r="C241" s="859"/>
      <c r="D241" s="860"/>
      <c r="E241" s="860"/>
      <c r="F241" s="867"/>
      <c r="G241" s="868"/>
      <c r="H241" s="869"/>
    </row>
    <row r="242" spans="1:8">
      <c r="A242" s="866"/>
      <c r="B242" s="914" t="s">
        <v>2026</v>
      </c>
      <c r="C242" s="859" t="s">
        <v>1982</v>
      </c>
      <c r="D242" s="860">
        <v>1</v>
      </c>
      <c r="E242" s="860" t="s">
        <v>1971</v>
      </c>
      <c r="F242" s="867" t="s">
        <v>2892</v>
      </c>
      <c r="G242" s="868"/>
      <c r="H242" s="869"/>
    </row>
    <row r="243" spans="1:8">
      <c r="A243" s="866"/>
      <c r="B243" s="914"/>
      <c r="C243" s="859" t="s">
        <v>2025</v>
      </c>
      <c r="D243" s="860"/>
      <c r="E243" s="860"/>
      <c r="F243" s="867"/>
      <c r="G243" s="868"/>
      <c r="H243" s="869"/>
    </row>
    <row r="244" spans="1:8">
      <c r="A244" s="866"/>
      <c r="B244" s="914"/>
      <c r="C244" s="859"/>
      <c r="D244" s="860"/>
      <c r="E244" s="860"/>
      <c r="F244" s="867"/>
      <c r="G244" s="868"/>
      <c r="H244" s="869"/>
    </row>
    <row r="245" spans="1:8">
      <c r="A245" s="866"/>
      <c r="B245" s="914" t="s">
        <v>2027</v>
      </c>
      <c r="C245" s="859" t="s">
        <v>1982</v>
      </c>
      <c r="D245" s="860">
        <v>1</v>
      </c>
      <c r="E245" s="860" t="s">
        <v>1971</v>
      </c>
      <c r="F245" s="867" t="s">
        <v>2892</v>
      </c>
      <c r="G245" s="868"/>
      <c r="H245" s="869"/>
    </row>
    <row r="246" spans="1:8">
      <c r="A246" s="866"/>
      <c r="B246" s="914"/>
      <c r="C246" s="859" t="s">
        <v>2025</v>
      </c>
      <c r="D246" s="860"/>
      <c r="E246" s="860"/>
      <c r="F246" s="867"/>
      <c r="G246" s="868"/>
      <c r="H246" s="869"/>
    </row>
    <row r="247" spans="1:8">
      <c r="A247" s="866"/>
      <c r="B247" s="914"/>
      <c r="C247" s="859"/>
      <c r="D247" s="860"/>
      <c r="E247" s="860"/>
      <c r="F247" s="867"/>
      <c r="G247" s="868"/>
      <c r="H247" s="869"/>
    </row>
    <row r="248" spans="1:8">
      <c r="A248" s="866"/>
      <c r="B248" s="914" t="s">
        <v>2028</v>
      </c>
      <c r="C248" s="859" t="s">
        <v>1982</v>
      </c>
      <c r="D248" s="860">
        <v>1</v>
      </c>
      <c r="E248" s="860" t="s">
        <v>1971</v>
      </c>
      <c r="F248" s="867" t="s">
        <v>2892</v>
      </c>
      <c r="G248" s="868"/>
      <c r="H248" s="869"/>
    </row>
    <row r="249" spans="1:8">
      <c r="A249" s="866"/>
      <c r="B249" s="914"/>
      <c r="C249" s="859" t="s">
        <v>2025</v>
      </c>
      <c r="D249" s="860"/>
      <c r="E249" s="860"/>
      <c r="F249" s="867"/>
      <c r="G249" s="868"/>
      <c r="H249" s="869"/>
    </row>
    <row r="250" spans="1:8">
      <c r="A250" s="866"/>
      <c r="B250" s="914"/>
      <c r="C250" s="859"/>
      <c r="D250" s="860"/>
      <c r="E250" s="860"/>
      <c r="F250" s="867"/>
      <c r="G250" s="868"/>
      <c r="H250" s="869"/>
    </row>
    <row r="251" spans="1:8">
      <c r="A251" s="866"/>
      <c r="B251" s="914" t="s">
        <v>2029</v>
      </c>
      <c r="C251" s="859" t="s">
        <v>1982</v>
      </c>
      <c r="D251" s="860"/>
      <c r="E251" s="860"/>
      <c r="F251" s="867"/>
      <c r="G251" s="868"/>
      <c r="H251" s="869"/>
    </row>
    <row r="252" spans="1:8">
      <c r="A252" s="866"/>
      <c r="B252" s="914"/>
      <c r="C252" s="859" t="s">
        <v>2030</v>
      </c>
      <c r="D252" s="860"/>
      <c r="E252" s="860"/>
      <c r="F252" s="867"/>
      <c r="G252" s="868"/>
      <c r="H252" s="869"/>
    </row>
    <row r="253" spans="1:8">
      <c r="A253" s="866"/>
      <c r="B253" s="914"/>
      <c r="C253" s="859"/>
      <c r="D253" s="860"/>
      <c r="E253" s="860"/>
      <c r="F253" s="867"/>
      <c r="G253" s="868"/>
      <c r="H253" s="869"/>
    </row>
    <row r="254" spans="1:8">
      <c r="A254" s="866"/>
      <c r="B254" s="914" t="s">
        <v>2031</v>
      </c>
      <c r="C254" s="859" t="s">
        <v>1982</v>
      </c>
      <c r="D254" s="860">
        <v>1</v>
      </c>
      <c r="E254" s="860" t="s">
        <v>3</v>
      </c>
      <c r="F254" s="867" t="s">
        <v>2892</v>
      </c>
      <c r="G254" s="868"/>
      <c r="H254" s="869"/>
    </row>
    <row r="255" spans="1:8">
      <c r="A255" s="866"/>
      <c r="B255" s="914"/>
      <c r="C255" s="859" t="s">
        <v>2030</v>
      </c>
      <c r="D255" s="860"/>
      <c r="E255" s="860"/>
      <c r="F255" s="867"/>
      <c r="G255" s="868"/>
      <c r="H255" s="869"/>
    </row>
    <row r="256" spans="1:8">
      <c r="A256" s="866"/>
      <c r="B256" s="914"/>
      <c r="C256" s="859"/>
      <c r="D256" s="860"/>
      <c r="E256" s="860"/>
      <c r="F256" s="867"/>
      <c r="G256" s="868"/>
      <c r="H256" s="869"/>
    </row>
    <row r="257" spans="1:8">
      <c r="A257" s="866"/>
      <c r="B257" s="914" t="s">
        <v>2032</v>
      </c>
      <c r="C257" s="859" t="s">
        <v>1982</v>
      </c>
      <c r="D257" s="860">
        <v>1</v>
      </c>
      <c r="E257" s="860" t="s">
        <v>3</v>
      </c>
      <c r="F257" s="867" t="s">
        <v>2892</v>
      </c>
      <c r="G257" s="868"/>
      <c r="H257" s="869"/>
    </row>
    <row r="258" spans="1:8">
      <c r="A258" s="866"/>
      <c r="B258" s="914"/>
      <c r="C258" s="859" t="s">
        <v>2033</v>
      </c>
      <c r="D258" s="860"/>
      <c r="E258" s="860"/>
      <c r="F258" s="867"/>
      <c r="G258" s="868"/>
      <c r="H258" s="869"/>
    </row>
    <row r="259" spans="1:8">
      <c r="A259" s="828"/>
      <c r="B259" s="913"/>
      <c r="C259" s="870"/>
      <c r="D259" s="854"/>
      <c r="E259" s="854"/>
      <c r="F259" s="855"/>
      <c r="G259" s="856"/>
      <c r="H259" s="857"/>
    </row>
    <row r="260" spans="1:8" ht="60">
      <c r="A260" s="979"/>
      <c r="B260" s="980"/>
      <c r="C260" s="981"/>
      <c r="D260" s="850" t="s">
        <v>1961</v>
      </c>
      <c r="E260" s="850" t="s">
        <v>1962</v>
      </c>
      <c r="F260" s="851" t="s">
        <v>1963</v>
      </c>
      <c r="G260" s="982" t="s">
        <v>1964</v>
      </c>
      <c r="H260" s="982" t="s">
        <v>1965</v>
      </c>
    </row>
    <row r="261" spans="1:8">
      <c r="A261" s="828"/>
      <c r="B261" s="913"/>
      <c r="C261" s="870"/>
      <c r="D261" s="854"/>
      <c r="E261" s="854"/>
      <c r="F261" s="855"/>
      <c r="G261" s="856"/>
      <c r="H261" s="857"/>
    </row>
    <row r="262" spans="1:8" ht="18.75">
      <c r="A262" s="828">
        <v>1</v>
      </c>
      <c r="B262" s="913"/>
      <c r="C262" s="925" t="s">
        <v>2034</v>
      </c>
      <c r="D262" s="854"/>
      <c r="E262" s="854"/>
      <c r="F262" s="855"/>
      <c r="G262" s="856"/>
      <c r="H262" s="857"/>
    </row>
    <row r="263" spans="1:8">
      <c r="A263" s="828"/>
      <c r="B263" s="913"/>
      <c r="C263" s="870"/>
      <c r="D263" s="854"/>
      <c r="E263" s="854"/>
      <c r="F263" s="855"/>
      <c r="G263" s="856"/>
      <c r="H263" s="857"/>
    </row>
    <row r="264" spans="1:8">
      <c r="A264" s="828"/>
      <c r="B264" s="913" t="s">
        <v>2035</v>
      </c>
      <c r="C264" s="871" t="s">
        <v>1982</v>
      </c>
      <c r="D264" s="854">
        <v>2</v>
      </c>
      <c r="E264" s="854" t="s">
        <v>66</v>
      </c>
      <c r="F264" s="855"/>
      <c r="G264" s="856"/>
      <c r="H264" s="857">
        <f>IF(D264="","",G264*D264)</f>
        <v>0</v>
      </c>
    </row>
    <row r="265" spans="1:8">
      <c r="A265" s="828"/>
      <c r="B265" s="913"/>
      <c r="C265" s="870" t="s">
        <v>2036</v>
      </c>
      <c r="D265" s="854"/>
      <c r="E265" s="854"/>
      <c r="F265" s="855"/>
      <c r="G265" s="856"/>
      <c r="H265" s="857" t="str">
        <f t="shared" ref="H265:H329" si="0">IF(D265="","",G265*D265)</f>
        <v/>
      </c>
    </row>
    <row r="266" spans="1:8">
      <c r="A266" s="828"/>
      <c r="B266" s="913"/>
      <c r="C266" s="872" t="s">
        <v>2037</v>
      </c>
      <c r="D266" s="854"/>
      <c r="E266" s="854"/>
      <c r="F266" s="855"/>
      <c r="G266" s="856"/>
      <c r="H266" s="857" t="str">
        <f t="shared" si="0"/>
        <v/>
      </c>
    </row>
    <row r="267" spans="1:8">
      <c r="A267" s="828"/>
      <c r="B267" s="913"/>
      <c r="C267" s="870" t="s">
        <v>2038</v>
      </c>
      <c r="D267" s="854"/>
      <c r="E267" s="854"/>
      <c r="F267" s="855"/>
      <c r="G267" s="856"/>
      <c r="H267" s="857" t="str">
        <f t="shared" si="0"/>
        <v/>
      </c>
    </row>
    <row r="268" spans="1:8">
      <c r="A268" s="828"/>
      <c r="B268" s="913"/>
      <c r="C268" s="870" t="s">
        <v>2039</v>
      </c>
      <c r="D268" s="854"/>
      <c r="E268" s="854"/>
      <c r="F268" s="855"/>
      <c r="G268" s="856"/>
      <c r="H268" s="857" t="str">
        <f t="shared" si="0"/>
        <v/>
      </c>
    </row>
    <row r="269" spans="1:8">
      <c r="A269" s="828"/>
      <c r="B269" s="913"/>
      <c r="C269" s="870" t="s">
        <v>2040</v>
      </c>
      <c r="D269" s="854"/>
      <c r="E269" s="854"/>
      <c r="F269" s="855"/>
      <c r="G269" s="856"/>
      <c r="H269" s="857" t="str">
        <f t="shared" si="0"/>
        <v/>
      </c>
    </row>
    <row r="270" spans="1:8">
      <c r="A270" s="828"/>
      <c r="B270" s="913"/>
      <c r="C270" s="870" t="s">
        <v>2041</v>
      </c>
      <c r="D270" s="854"/>
      <c r="E270" s="854"/>
      <c r="F270" s="855"/>
      <c r="G270" s="856"/>
      <c r="H270" s="857" t="str">
        <f t="shared" si="0"/>
        <v/>
      </c>
    </row>
    <row r="271" spans="1:8">
      <c r="A271" s="828"/>
      <c r="B271" s="913"/>
      <c r="C271" s="870"/>
      <c r="D271" s="854"/>
      <c r="E271" s="854"/>
      <c r="F271" s="855"/>
      <c r="G271" s="856"/>
      <c r="H271" s="857" t="str">
        <f t="shared" si="0"/>
        <v/>
      </c>
    </row>
    <row r="272" spans="1:8">
      <c r="A272" s="828"/>
      <c r="B272" s="913" t="s">
        <v>2042</v>
      </c>
      <c r="C272" s="871" t="s">
        <v>1982</v>
      </c>
      <c r="D272" s="854">
        <v>2</v>
      </c>
      <c r="E272" s="854" t="s">
        <v>66</v>
      </c>
      <c r="F272" s="855"/>
      <c r="G272" s="856"/>
      <c r="H272" s="857">
        <f t="shared" si="0"/>
        <v>0</v>
      </c>
    </row>
    <row r="273" spans="1:8">
      <c r="A273" s="828"/>
      <c r="B273" s="913"/>
      <c r="C273" s="870" t="s">
        <v>2036</v>
      </c>
      <c r="D273" s="854"/>
      <c r="E273" s="854"/>
      <c r="F273" s="855"/>
      <c r="G273" s="856"/>
      <c r="H273" s="857" t="str">
        <f t="shared" si="0"/>
        <v/>
      </c>
    </row>
    <row r="274" spans="1:8">
      <c r="A274" s="828"/>
      <c r="B274" s="913"/>
      <c r="C274" s="872" t="s">
        <v>2037</v>
      </c>
      <c r="D274" s="854"/>
      <c r="E274" s="854"/>
      <c r="F274" s="855"/>
      <c r="G274" s="856"/>
      <c r="H274" s="857" t="str">
        <f t="shared" si="0"/>
        <v/>
      </c>
    </row>
    <row r="275" spans="1:8">
      <c r="A275" s="828"/>
      <c r="B275" s="913"/>
      <c r="C275" s="870" t="s">
        <v>2038</v>
      </c>
      <c r="D275" s="854"/>
      <c r="E275" s="854"/>
      <c r="F275" s="855"/>
      <c r="G275" s="856"/>
      <c r="H275" s="857" t="str">
        <f t="shared" si="0"/>
        <v/>
      </c>
    </row>
    <row r="276" spans="1:8">
      <c r="A276" s="828"/>
      <c r="B276" s="913"/>
      <c r="C276" s="870" t="s">
        <v>2039</v>
      </c>
      <c r="D276" s="854"/>
      <c r="E276" s="854"/>
      <c r="F276" s="855"/>
      <c r="G276" s="856"/>
      <c r="H276" s="857" t="str">
        <f t="shared" si="0"/>
        <v/>
      </c>
    </row>
    <row r="277" spans="1:8">
      <c r="A277" s="828"/>
      <c r="B277" s="913"/>
      <c r="C277" s="870" t="s">
        <v>2040</v>
      </c>
      <c r="D277" s="854"/>
      <c r="E277" s="854"/>
      <c r="F277" s="855"/>
      <c r="G277" s="856"/>
      <c r="H277" s="857" t="str">
        <f t="shared" si="0"/>
        <v/>
      </c>
    </row>
    <row r="278" spans="1:8">
      <c r="A278" s="828"/>
      <c r="B278" s="913"/>
      <c r="C278" s="870" t="s">
        <v>2043</v>
      </c>
      <c r="D278" s="854"/>
      <c r="E278" s="854"/>
      <c r="F278" s="855"/>
      <c r="G278" s="856"/>
      <c r="H278" s="857" t="str">
        <f t="shared" si="0"/>
        <v/>
      </c>
    </row>
    <row r="279" spans="1:8">
      <c r="A279" s="828"/>
      <c r="B279" s="913"/>
      <c r="C279" s="870"/>
      <c r="D279" s="854"/>
      <c r="E279" s="854"/>
      <c r="F279" s="855"/>
      <c r="G279" s="856"/>
      <c r="H279" s="857"/>
    </row>
    <row r="280" spans="1:8">
      <c r="A280" s="828"/>
      <c r="B280" s="913" t="s">
        <v>2044</v>
      </c>
      <c r="C280" s="871" t="s">
        <v>1982</v>
      </c>
      <c r="D280" s="854">
        <v>2</v>
      </c>
      <c r="E280" s="854" t="s">
        <v>66</v>
      </c>
      <c r="F280" s="855"/>
      <c r="G280" s="856"/>
      <c r="H280" s="857">
        <f t="shared" ref="H280:H286" si="1">IF(D280="","",G280*D280)</f>
        <v>0</v>
      </c>
    </row>
    <row r="281" spans="1:8">
      <c r="A281" s="828"/>
      <c r="B281" s="913"/>
      <c r="C281" s="870" t="s">
        <v>2036</v>
      </c>
      <c r="D281" s="854"/>
      <c r="E281" s="854"/>
      <c r="F281" s="855"/>
      <c r="G281" s="856"/>
      <c r="H281" s="857" t="str">
        <f t="shared" si="1"/>
        <v/>
      </c>
    </row>
    <row r="282" spans="1:8">
      <c r="A282" s="828"/>
      <c r="B282" s="913"/>
      <c r="C282" s="872" t="s">
        <v>2037</v>
      </c>
      <c r="D282" s="854"/>
      <c r="E282" s="854"/>
      <c r="F282" s="855"/>
      <c r="G282" s="856"/>
      <c r="H282" s="857" t="str">
        <f t="shared" si="1"/>
        <v/>
      </c>
    </row>
    <row r="283" spans="1:8">
      <c r="A283" s="828"/>
      <c r="B283" s="913"/>
      <c r="C283" s="870" t="s">
        <v>2038</v>
      </c>
      <c r="D283" s="854"/>
      <c r="E283" s="854"/>
      <c r="F283" s="855"/>
      <c r="G283" s="856"/>
      <c r="H283" s="857" t="str">
        <f t="shared" si="1"/>
        <v/>
      </c>
    </row>
    <row r="284" spans="1:8">
      <c r="A284" s="828"/>
      <c r="B284" s="913"/>
      <c r="C284" s="870" t="s">
        <v>2039</v>
      </c>
      <c r="D284" s="854"/>
      <c r="E284" s="854"/>
      <c r="F284" s="855"/>
      <c r="G284" s="856"/>
      <c r="H284" s="857" t="str">
        <f t="shared" si="1"/>
        <v/>
      </c>
    </row>
    <row r="285" spans="1:8">
      <c r="A285" s="828"/>
      <c r="B285" s="913"/>
      <c r="C285" s="870" t="s">
        <v>2040</v>
      </c>
      <c r="D285" s="854"/>
      <c r="E285" s="854"/>
      <c r="F285" s="855"/>
      <c r="G285" s="856"/>
      <c r="H285" s="857" t="str">
        <f t="shared" si="1"/>
        <v/>
      </c>
    </row>
    <row r="286" spans="1:8">
      <c r="A286" s="828"/>
      <c r="B286" s="913"/>
      <c r="C286" s="870" t="s">
        <v>2045</v>
      </c>
      <c r="D286" s="854"/>
      <c r="E286" s="854"/>
      <c r="F286" s="855"/>
      <c r="G286" s="856"/>
      <c r="H286" s="857" t="str">
        <f t="shared" si="1"/>
        <v/>
      </c>
    </row>
    <row r="287" spans="1:8">
      <c r="A287" s="828"/>
      <c r="B287" s="913"/>
      <c r="C287" s="870"/>
      <c r="D287" s="854"/>
      <c r="E287" s="854"/>
      <c r="F287" s="855"/>
      <c r="G287" s="856"/>
      <c r="H287" s="857"/>
    </row>
    <row r="288" spans="1:8" ht="18.75">
      <c r="A288" s="828"/>
      <c r="B288" s="913"/>
      <c r="C288" s="925" t="s">
        <v>2046</v>
      </c>
      <c r="D288" s="854"/>
      <c r="E288" s="854"/>
      <c r="F288" s="855"/>
      <c r="G288" s="856"/>
      <c r="H288" s="857" t="str">
        <f t="shared" si="0"/>
        <v/>
      </c>
    </row>
    <row r="289" spans="1:8">
      <c r="A289" s="828"/>
      <c r="B289" s="913"/>
      <c r="C289" s="871"/>
      <c r="D289" s="854"/>
      <c r="E289" s="854"/>
      <c r="F289" s="855"/>
      <c r="G289" s="856"/>
      <c r="H289" s="857" t="str">
        <f t="shared" si="0"/>
        <v/>
      </c>
    </row>
    <row r="290" spans="1:8" ht="30">
      <c r="A290" s="929"/>
      <c r="B290" s="932" t="s">
        <v>2047</v>
      </c>
      <c r="C290" s="946" t="s">
        <v>2048</v>
      </c>
      <c r="D290" s="947">
        <v>1</v>
      </c>
      <c r="E290" s="874" t="s">
        <v>66</v>
      </c>
      <c r="F290" s="855" t="s">
        <v>2049</v>
      </c>
      <c r="G290" s="856"/>
      <c r="H290" s="857">
        <f t="shared" si="0"/>
        <v>0</v>
      </c>
    </row>
    <row r="291" spans="1:8" ht="30">
      <c r="A291" s="828"/>
      <c r="B291" s="913"/>
      <c r="C291" s="873" t="s">
        <v>2881</v>
      </c>
      <c r="D291" s="874"/>
      <c r="E291" s="874"/>
      <c r="F291" s="855"/>
      <c r="G291" s="856"/>
      <c r="H291" s="857" t="str">
        <f t="shared" si="0"/>
        <v/>
      </c>
    </row>
    <row r="292" spans="1:8">
      <c r="A292" s="828"/>
      <c r="B292" s="913"/>
      <c r="C292" s="870"/>
      <c r="D292" s="854"/>
      <c r="E292" s="854"/>
      <c r="F292" s="855"/>
      <c r="G292" s="856"/>
      <c r="H292" s="857" t="str">
        <f t="shared" si="0"/>
        <v/>
      </c>
    </row>
    <row r="293" spans="1:8" ht="18.75">
      <c r="A293" s="828"/>
      <c r="B293" s="913"/>
      <c r="C293" s="925" t="s">
        <v>2051</v>
      </c>
      <c r="D293" s="854"/>
      <c r="E293" s="854"/>
      <c r="F293" s="855"/>
      <c r="G293" s="856"/>
      <c r="H293" s="857" t="str">
        <f t="shared" si="0"/>
        <v/>
      </c>
    </row>
    <row r="294" spans="1:8">
      <c r="A294" s="828"/>
      <c r="B294" s="913"/>
      <c r="C294" s="870"/>
      <c r="D294" s="854"/>
      <c r="E294" s="854"/>
      <c r="F294" s="855"/>
      <c r="G294" s="856"/>
      <c r="H294" s="857" t="str">
        <f t="shared" si="0"/>
        <v/>
      </c>
    </row>
    <row r="295" spans="1:8">
      <c r="A295" s="828"/>
      <c r="B295" s="913" t="s">
        <v>2052</v>
      </c>
      <c r="C295" s="846" t="s">
        <v>2053</v>
      </c>
      <c r="D295" s="874">
        <v>1</v>
      </c>
      <c r="E295" s="874" t="s">
        <v>3</v>
      </c>
      <c r="F295" s="855"/>
      <c r="G295" s="856"/>
      <c r="H295" s="857">
        <f t="shared" si="0"/>
        <v>0</v>
      </c>
    </row>
    <row r="296" spans="1:8">
      <c r="A296" s="828"/>
      <c r="B296" s="913"/>
      <c r="C296" s="834" t="s">
        <v>2054</v>
      </c>
      <c r="D296" s="874"/>
      <c r="E296" s="874"/>
      <c r="F296" s="855"/>
      <c r="G296" s="856"/>
      <c r="H296" s="857" t="str">
        <f t="shared" si="0"/>
        <v/>
      </c>
    </row>
    <row r="297" spans="1:8">
      <c r="A297" s="828"/>
      <c r="B297" s="913"/>
      <c r="C297" s="834" t="s">
        <v>2055</v>
      </c>
      <c r="D297" s="874"/>
      <c r="E297" s="874"/>
      <c r="F297" s="855"/>
      <c r="G297" s="856"/>
      <c r="H297" s="857" t="str">
        <f t="shared" si="0"/>
        <v/>
      </c>
    </row>
    <row r="298" spans="1:8" ht="30">
      <c r="A298" s="828"/>
      <c r="B298" s="913"/>
      <c r="C298" s="834" t="s">
        <v>2056</v>
      </c>
      <c r="D298" s="874"/>
      <c r="E298" s="874"/>
      <c r="F298" s="855"/>
      <c r="G298" s="856"/>
      <c r="H298" s="857" t="str">
        <f t="shared" si="0"/>
        <v/>
      </c>
    </row>
    <row r="299" spans="1:8">
      <c r="A299" s="828"/>
      <c r="B299" s="913"/>
      <c r="C299" s="834" t="s">
        <v>2057</v>
      </c>
      <c r="D299" s="874"/>
      <c r="E299" s="874"/>
      <c r="F299" s="855"/>
      <c r="G299" s="856"/>
      <c r="H299" s="857" t="str">
        <f t="shared" si="0"/>
        <v/>
      </c>
    </row>
    <row r="300" spans="1:8">
      <c r="A300" s="828"/>
      <c r="B300" s="913"/>
      <c r="C300" s="834" t="s">
        <v>2058</v>
      </c>
      <c r="D300" s="874"/>
      <c r="E300" s="874"/>
      <c r="F300" s="855"/>
      <c r="G300" s="856"/>
      <c r="H300" s="857" t="str">
        <f t="shared" si="0"/>
        <v/>
      </c>
    </row>
    <row r="301" spans="1:8">
      <c r="A301" s="828"/>
      <c r="B301" s="913"/>
      <c r="C301" s="834" t="s">
        <v>2059</v>
      </c>
      <c r="D301" s="874"/>
      <c r="E301" s="874"/>
      <c r="F301" s="855"/>
      <c r="G301" s="856"/>
      <c r="H301" s="857" t="str">
        <f t="shared" si="0"/>
        <v/>
      </c>
    </row>
    <row r="302" spans="1:8">
      <c r="A302" s="828"/>
      <c r="B302" s="913"/>
      <c r="C302" s="834" t="s">
        <v>2060</v>
      </c>
      <c r="D302" s="874"/>
      <c r="E302" s="874"/>
      <c r="F302" s="855"/>
      <c r="G302" s="856"/>
      <c r="H302" s="857" t="str">
        <f t="shared" si="0"/>
        <v/>
      </c>
    </row>
    <row r="303" spans="1:8">
      <c r="A303" s="828"/>
      <c r="B303" s="913"/>
      <c r="C303" s="834" t="s">
        <v>2061</v>
      </c>
      <c r="D303" s="874"/>
      <c r="E303" s="874"/>
      <c r="F303" s="855"/>
      <c r="G303" s="856"/>
      <c r="H303" s="857" t="str">
        <f t="shared" si="0"/>
        <v/>
      </c>
    </row>
    <row r="304" spans="1:8">
      <c r="A304" s="828"/>
      <c r="B304" s="913"/>
      <c r="C304" s="834" t="s">
        <v>2062</v>
      </c>
      <c r="D304" s="874"/>
      <c r="E304" s="874"/>
      <c r="F304" s="855"/>
      <c r="G304" s="856"/>
      <c r="H304" s="857" t="str">
        <f t="shared" si="0"/>
        <v/>
      </c>
    </row>
    <row r="305" spans="1:8">
      <c r="A305" s="828"/>
      <c r="B305" s="913"/>
      <c r="C305" s="834" t="s">
        <v>2063</v>
      </c>
      <c r="D305" s="874"/>
      <c r="E305" s="874"/>
      <c r="F305" s="855"/>
      <c r="G305" s="856"/>
      <c r="H305" s="857" t="str">
        <f t="shared" si="0"/>
        <v/>
      </c>
    </row>
    <row r="306" spans="1:8">
      <c r="A306" s="828"/>
      <c r="B306" s="913"/>
      <c r="C306" s="834" t="s">
        <v>2064</v>
      </c>
      <c r="D306" s="874"/>
      <c r="E306" s="874"/>
      <c r="F306" s="855"/>
      <c r="G306" s="856"/>
      <c r="H306" s="857" t="str">
        <f t="shared" si="0"/>
        <v/>
      </c>
    </row>
    <row r="307" spans="1:8">
      <c r="A307" s="828"/>
      <c r="B307" s="913"/>
      <c r="C307" s="834" t="s">
        <v>2065</v>
      </c>
      <c r="D307" s="874"/>
      <c r="E307" s="874"/>
      <c r="F307" s="855"/>
      <c r="G307" s="856"/>
      <c r="H307" s="857" t="str">
        <f t="shared" si="0"/>
        <v/>
      </c>
    </row>
    <row r="308" spans="1:8">
      <c r="A308" s="828"/>
      <c r="B308" s="913"/>
      <c r="C308" s="834" t="s">
        <v>2066</v>
      </c>
      <c r="D308" s="874"/>
      <c r="E308" s="874"/>
      <c r="F308" s="855"/>
      <c r="G308" s="856"/>
      <c r="H308" s="857" t="str">
        <f t="shared" si="0"/>
        <v/>
      </c>
    </row>
    <row r="309" spans="1:8">
      <c r="A309" s="828"/>
      <c r="B309" s="913"/>
      <c r="C309" s="834" t="s">
        <v>2067</v>
      </c>
      <c r="D309" s="874"/>
      <c r="E309" s="874"/>
      <c r="F309" s="855"/>
      <c r="G309" s="856"/>
      <c r="H309" s="857" t="str">
        <f t="shared" si="0"/>
        <v/>
      </c>
    </row>
    <row r="310" spans="1:8" ht="60">
      <c r="A310" s="828"/>
      <c r="B310" s="913"/>
      <c r="C310" s="834" t="s">
        <v>2068</v>
      </c>
      <c r="D310" s="874"/>
      <c r="E310" s="874"/>
      <c r="F310" s="855"/>
      <c r="G310" s="856"/>
      <c r="H310" s="857" t="str">
        <f t="shared" si="0"/>
        <v/>
      </c>
    </row>
    <row r="311" spans="1:8">
      <c r="A311" s="828"/>
      <c r="B311" s="913"/>
      <c r="C311" s="834" t="s">
        <v>2069</v>
      </c>
      <c r="D311" s="874"/>
      <c r="E311" s="874"/>
      <c r="F311" s="855"/>
      <c r="G311" s="856"/>
      <c r="H311" s="857" t="str">
        <f t="shared" si="0"/>
        <v/>
      </c>
    </row>
    <row r="312" spans="1:8">
      <c r="A312" s="828"/>
      <c r="B312" s="913"/>
      <c r="C312" s="870"/>
      <c r="D312" s="854"/>
      <c r="E312" s="854"/>
      <c r="F312" s="855"/>
      <c r="G312" s="856"/>
      <c r="H312" s="857" t="str">
        <f t="shared" si="0"/>
        <v/>
      </c>
    </row>
    <row r="313" spans="1:8" ht="18.75">
      <c r="A313" s="828"/>
      <c r="B313" s="913"/>
      <c r="C313" s="925" t="s">
        <v>2070</v>
      </c>
      <c r="D313" s="854"/>
      <c r="E313" s="854"/>
      <c r="F313" s="855"/>
      <c r="G313" s="856"/>
      <c r="H313" s="857" t="str">
        <f t="shared" si="0"/>
        <v/>
      </c>
    </row>
    <row r="314" spans="1:8">
      <c r="A314" s="828"/>
      <c r="B314" s="913"/>
      <c r="C314" s="870"/>
      <c r="D314" s="854"/>
      <c r="E314" s="854"/>
      <c r="F314" s="855"/>
      <c r="G314" s="856"/>
      <c r="H314" s="857" t="str">
        <f t="shared" si="0"/>
        <v/>
      </c>
    </row>
    <row r="315" spans="1:8" ht="30">
      <c r="A315" s="828"/>
      <c r="B315" s="913" t="s">
        <v>2071</v>
      </c>
      <c r="C315" s="884" t="s">
        <v>2048</v>
      </c>
      <c r="D315" s="874">
        <v>1</v>
      </c>
      <c r="E315" s="874" t="s">
        <v>66</v>
      </c>
      <c r="F315" s="855" t="s">
        <v>2049</v>
      </c>
      <c r="G315" s="856"/>
      <c r="H315" s="857">
        <f t="shared" si="0"/>
        <v>0</v>
      </c>
    </row>
    <row r="316" spans="1:8" ht="30">
      <c r="A316" s="828"/>
      <c r="B316" s="913"/>
      <c r="C316" s="873" t="s">
        <v>2881</v>
      </c>
      <c r="D316" s="874"/>
      <c r="E316" s="874"/>
      <c r="F316" s="855"/>
      <c r="G316" s="856"/>
      <c r="H316" s="857" t="str">
        <f t="shared" si="0"/>
        <v/>
      </c>
    </row>
    <row r="317" spans="1:8">
      <c r="A317" s="828"/>
      <c r="B317" s="913"/>
      <c r="C317" s="870"/>
      <c r="D317" s="854"/>
      <c r="E317" s="854"/>
      <c r="F317" s="855"/>
      <c r="G317" s="856"/>
      <c r="H317" s="857" t="str">
        <f t="shared" si="0"/>
        <v/>
      </c>
    </row>
    <row r="318" spans="1:8">
      <c r="A318" s="828"/>
      <c r="B318" s="913"/>
      <c r="C318" s="870"/>
      <c r="D318" s="854"/>
      <c r="E318" s="854"/>
      <c r="F318" s="855"/>
      <c r="G318" s="856"/>
      <c r="H318" s="857" t="str">
        <f t="shared" si="0"/>
        <v/>
      </c>
    </row>
    <row r="319" spans="1:8" ht="18.75">
      <c r="A319" s="828"/>
      <c r="B319" s="913"/>
      <c r="C319" s="925" t="s">
        <v>2072</v>
      </c>
      <c r="D319" s="854"/>
      <c r="E319" s="854"/>
      <c r="F319" s="855"/>
      <c r="G319" s="856"/>
      <c r="H319" s="857" t="str">
        <f t="shared" si="0"/>
        <v/>
      </c>
    </row>
    <row r="320" spans="1:8">
      <c r="A320" s="828"/>
      <c r="B320" s="913"/>
      <c r="C320" s="870"/>
      <c r="D320" s="854"/>
      <c r="E320" s="854"/>
      <c r="F320" s="855"/>
      <c r="G320" s="856"/>
      <c r="H320" s="857" t="str">
        <f t="shared" si="0"/>
        <v/>
      </c>
    </row>
    <row r="321" spans="1:8">
      <c r="A321" s="828"/>
      <c r="B321" s="914" t="s">
        <v>2020</v>
      </c>
      <c r="C321" s="924" t="s">
        <v>2021</v>
      </c>
      <c r="D321" s="854">
        <v>1</v>
      </c>
      <c r="E321" s="854" t="s">
        <v>1971</v>
      </c>
      <c r="F321" s="855"/>
      <c r="G321" s="856"/>
      <c r="H321" s="857">
        <f t="shared" si="0"/>
        <v>0</v>
      </c>
    </row>
    <row r="322" spans="1:8">
      <c r="A322" s="828"/>
      <c r="B322" s="914"/>
      <c r="C322" s="859" t="s">
        <v>2019</v>
      </c>
      <c r="D322" s="854"/>
      <c r="E322" s="854"/>
      <c r="F322" s="855"/>
      <c r="G322" s="856"/>
      <c r="H322" s="857" t="str">
        <f t="shared" si="0"/>
        <v/>
      </c>
    </row>
    <row r="323" spans="1:8" ht="30">
      <c r="A323" s="828"/>
      <c r="B323" s="913"/>
      <c r="C323" s="945" t="s">
        <v>2073</v>
      </c>
      <c r="D323" s="854"/>
      <c r="E323" s="854"/>
      <c r="F323" s="855"/>
      <c r="G323" s="856"/>
      <c r="H323" s="857" t="str">
        <f t="shared" si="0"/>
        <v/>
      </c>
    </row>
    <row r="324" spans="1:8">
      <c r="A324" s="828"/>
      <c r="B324" s="913"/>
      <c r="C324" s="873" t="s">
        <v>2074</v>
      </c>
      <c r="D324" s="854"/>
      <c r="E324" s="854"/>
      <c r="F324" s="855"/>
      <c r="G324" s="856"/>
      <c r="H324" s="857" t="str">
        <f t="shared" si="0"/>
        <v/>
      </c>
    </row>
    <row r="325" spans="1:8" ht="45">
      <c r="A325" s="828"/>
      <c r="B325" s="913"/>
      <c r="C325" s="875" t="s">
        <v>2075</v>
      </c>
      <c r="D325" s="854"/>
      <c r="E325" s="854"/>
      <c r="F325" s="855"/>
      <c r="G325" s="856"/>
      <c r="H325" s="857" t="str">
        <f t="shared" si="0"/>
        <v/>
      </c>
    </row>
    <row r="326" spans="1:8" ht="45">
      <c r="A326" s="828"/>
      <c r="B326" s="913"/>
      <c r="C326" s="875" t="s">
        <v>2076</v>
      </c>
      <c r="D326" s="854"/>
      <c r="E326" s="854"/>
      <c r="F326" s="855"/>
      <c r="G326" s="856"/>
      <c r="H326" s="857" t="str">
        <f t="shared" si="0"/>
        <v/>
      </c>
    </row>
    <row r="327" spans="1:8" ht="30">
      <c r="A327" s="828"/>
      <c r="B327" s="913"/>
      <c r="C327" s="875" t="s">
        <v>2077</v>
      </c>
      <c r="D327" s="854"/>
      <c r="E327" s="854"/>
      <c r="F327" s="855"/>
      <c r="G327" s="856"/>
      <c r="H327" s="857" t="str">
        <f t="shared" si="0"/>
        <v/>
      </c>
    </row>
    <row r="328" spans="1:8" ht="60">
      <c r="A328" s="828"/>
      <c r="B328" s="913"/>
      <c r="C328" s="875" t="s">
        <v>2078</v>
      </c>
      <c r="D328" s="854"/>
      <c r="E328" s="854"/>
      <c r="F328" s="855"/>
      <c r="G328" s="856"/>
      <c r="H328" s="857" t="str">
        <f t="shared" si="0"/>
        <v/>
      </c>
    </row>
    <row r="329" spans="1:8" ht="30">
      <c r="A329" s="828"/>
      <c r="B329" s="913"/>
      <c r="C329" s="875" t="s">
        <v>2079</v>
      </c>
      <c r="D329" s="854"/>
      <c r="E329" s="854"/>
      <c r="F329" s="855"/>
      <c r="G329" s="856"/>
      <c r="H329" s="857" t="str">
        <f t="shared" si="0"/>
        <v/>
      </c>
    </row>
    <row r="330" spans="1:8">
      <c r="A330" s="828"/>
      <c r="B330" s="913"/>
      <c r="C330" s="870"/>
      <c r="D330" s="854"/>
      <c r="E330" s="854"/>
      <c r="F330" s="855"/>
      <c r="G330" s="856"/>
      <c r="H330" s="857" t="str">
        <f t="shared" ref="H330:H393" si="2">IF(D330="","",G330*D330)</f>
        <v/>
      </c>
    </row>
    <row r="331" spans="1:8">
      <c r="A331" s="828"/>
      <c r="B331" s="914" t="s">
        <v>2017</v>
      </c>
      <c r="C331" s="924" t="s">
        <v>2018</v>
      </c>
      <c r="D331" s="860">
        <v>1</v>
      </c>
      <c r="E331" s="860" t="s">
        <v>1971</v>
      </c>
      <c r="F331" s="855"/>
      <c r="G331" s="856"/>
      <c r="H331" s="857">
        <f t="shared" si="2"/>
        <v>0</v>
      </c>
    </row>
    <row r="332" spans="1:8">
      <c r="A332" s="828"/>
      <c r="B332" s="914"/>
      <c r="C332" s="859" t="s">
        <v>2019</v>
      </c>
      <c r="D332" s="860"/>
      <c r="E332" s="860"/>
      <c r="F332" s="855"/>
      <c r="G332" s="856"/>
      <c r="H332" s="857" t="str">
        <f t="shared" si="2"/>
        <v/>
      </c>
    </row>
    <row r="333" spans="1:8" ht="30">
      <c r="A333" s="828"/>
      <c r="B333" s="913"/>
      <c r="C333" s="945" t="s">
        <v>2073</v>
      </c>
      <c r="D333" s="854"/>
      <c r="E333" s="854"/>
      <c r="F333" s="855"/>
      <c r="G333" s="856"/>
      <c r="H333" s="857" t="str">
        <f t="shared" si="2"/>
        <v/>
      </c>
    </row>
    <row r="334" spans="1:8">
      <c r="A334" s="828"/>
      <c r="B334" s="913"/>
      <c r="C334" s="873" t="s">
        <v>2074</v>
      </c>
      <c r="D334" s="854"/>
      <c r="E334" s="854"/>
      <c r="F334" s="855"/>
      <c r="G334" s="856"/>
      <c r="H334" s="857" t="str">
        <f t="shared" si="2"/>
        <v/>
      </c>
    </row>
    <row r="335" spans="1:8" ht="45">
      <c r="A335" s="828"/>
      <c r="B335" s="913"/>
      <c r="C335" s="875" t="s">
        <v>2075</v>
      </c>
      <c r="D335" s="854"/>
      <c r="E335" s="854"/>
      <c r="F335" s="855"/>
      <c r="G335" s="856"/>
      <c r="H335" s="857" t="str">
        <f t="shared" si="2"/>
        <v/>
      </c>
    </row>
    <row r="336" spans="1:8" ht="45">
      <c r="A336" s="828"/>
      <c r="B336" s="913"/>
      <c r="C336" s="875" t="s">
        <v>2076</v>
      </c>
      <c r="D336" s="854"/>
      <c r="E336" s="854"/>
      <c r="F336" s="855"/>
      <c r="G336" s="856"/>
      <c r="H336" s="857" t="str">
        <f t="shared" si="2"/>
        <v/>
      </c>
    </row>
    <row r="337" spans="1:8" ht="30">
      <c r="A337" s="828"/>
      <c r="B337" s="913"/>
      <c r="C337" s="875" t="s">
        <v>2077</v>
      </c>
      <c r="D337" s="854"/>
      <c r="E337" s="854"/>
      <c r="F337" s="855"/>
      <c r="G337" s="856"/>
      <c r="H337" s="857" t="str">
        <f t="shared" si="2"/>
        <v/>
      </c>
    </row>
    <row r="338" spans="1:8" ht="60">
      <c r="A338" s="828"/>
      <c r="B338" s="913"/>
      <c r="C338" s="875" t="s">
        <v>2078</v>
      </c>
      <c r="D338" s="854"/>
      <c r="E338" s="854"/>
      <c r="F338" s="855"/>
      <c r="G338" s="856"/>
      <c r="H338" s="857" t="str">
        <f t="shared" si="2"/>
        <v/>
      </c>
    </row>
    <row r="339" spans="1:8" ht="30">
      <c r="A339" s="828"/>
      <c r="B339" s="913"/>
      <c r="C339" s="875" t="s">
        <v>2079</v>
      </c>
      <c r="D339" s="854"/>
      <c r="E339" s="854"/>
      <c r="F339" s="855"/>
      <c r="G339" s="856"/>
      <c r="H339" s="857" t="str">
        <f t="shared" si="2"/>
        <v/>
      </c>
    </row>
    <row r="340" spans="1:8">
      <c r="A340" s="828"/>
      <c r="B340" s="913"/>
      <c r="C340" s="870"/>
      <c r="D340" s="854"/>
      <c r="E340" s="854"/>
      <c r="F340" s="855"/>
      <c r="G340" s="856"/>
      <c r="H340" s="857" t="str">
        <f t="shared" si="2"/>
        <v/>
      </c>
    </row>
    <row r="341" spans="1:8">
      <c r="A341" s="828"/>
      <c r="B341" s="913" t="s">
        <v>2080</v>
      </c>
      <c r="C341" s="884" t="s">
        <v>2081</v>
      </c>
      <c r="D341" s="854">
        <v>1</v>
      </c>
      <c r="E341" s="854" t="s">
        <v>3</v>
      </c>
      <c r="F341" s="855"/>
      <c r="G341" s="856"/>
      <c r="H341" s="857">
        <f t="shared" si="2"/>
        <v>0</v>
      </c>
    </row>
    <row r="342" spans="1:8" ht="30">
      <c r="A342" s="828"/>
      <c r="B342" s="913"/>
      <c r="C342" s="873" t="s">
        <v>2082</v>
      </c>
      <c r="D342" s="854"/>
      <c r="E342" s="854"/>
      <c r="F342" s="855"/>
      <c r="G342" s="856"/>
      <c r="H342" s="857" t="str">
        <f t="shared" si="2"/>
        <v/>
      </c>
    </row>
    <row r="343" spans="1:8">
      <c r="A343" s="828"/>
      <c r="B343" s="913"/>
      <c r="C343" s="873" t="s">
        <v>2083</v>
      </c>
      <c r="D343" s="854"/>
      <c r="E343" s="854"/>
      <c r="F343" s="855"/>
      <c r="G343" s="856"/>
      <c r="H343" s="857" t="str">
        <f t="shared" si="2"/>
        <v/>
      </c>
    </row>
    <row r="344" spans="1:8" ht="30">
      <c r="A344" s="828"/>
      <c r="B344" s="913"/>
      <c r="C344" s="873" t="s">
        <v>2084</v>
      </c>
      <c r="D344" s="854"/>
      <c r="E344" s="854"/>
      <c r="F344" s="855"/>
      <c r="G344" s="856"/>
      <c r="H344" s="857" t="str">
        <f t="shared" si="2"/>
        <v/>
      </c>
    </row>
    <row r="345" spans="1:8">
      <c r="A345" s="828"/>
      <c r="B345" s="913"/>
      <c r="C345" s="873" t="s">
        <v>2085</v>
      </c>
      <c r="D345" s="854"/>
      <c r="E345" s="854"/>
      <c r="F345" s="855"/>
      <c r="G345" s="856"/>
      <c r="H345" s="857" t="str">
        <f t="shared" si="2"/>
        <v/>
      </c>
    </row>
    <row r="346" spans="1:8">
      <c r="A346" s="828"/>
      <c r="B346" s="913"/>
      <c r="C346" s="873" t="s">
        <v>2086</v>
      </c>
      <c r="D346" s="854"/>
      <c r="E346" s="854"/>
      <c r="F346" s="855"/>
      <c r="G346" s="856"/>
      <c r="H346" s="857" t="str">
        <f t="shared" si="2"/>
        <v/>
      </c>
    </row>
    <row r="347" spans="1:8" ht="30">
      <c r="A347" s="828"/>
      <c r="B347" s="913"/>
      <c r="C347" s="873" t="s">
        <v>2087</v>
      </c>
      <c r="D347" s="854"/>
      <c r="E347" s="854"/>
      <c r="F347" s="855"/>
      <c r="G347" s="856"/>
      <c r="H347" s="857" t="str">
        <f t="shared" si="2"/>
        <v/>
      </c>
    </row>
    <row r="348" spans="1:8">
      <c r="A348" s="828"/>
      <c r="B348" s="913"/>
      <c r="C348" s="873" t="s">
        <v>2088</v>
      </c>
      <c r="D348" s="854"/>
      <c r="E348" s="854"/>
      <c r="F348" s="855"/>
      <c r="G348" s="856"/>
      <c r="H348" s="857" t="str">
        <f t="shared" si="2"/>
        <v/>
      </c>
    </row>
    <row r="349" spans="1:8">
      <c r="A349" s="828"/>
      <c r="B349" s="913"/>
      <c r="C349" s="876" t="s">
        <v>2089</v>
      </c>
      <c r="D349" s="854"/>
      <c r="E349" s="854"/>
      <c r="F349" s="855"/>
      <c r="G349" s="856"/>
      <c r="H349" s="857" t="str">
        <f t="shared" si="2"/>
        <v/>
      </c>
    </row>
    <row r="350" spans="1:8">
      <c r="A350" s="828"/>
      <c r="B350" s="913"/>
      <c r="C350" s="873" t="s">
        <v>2090</v>
      </c>
      <c r="D350" s="854"/>
      <c r="E350" s="854"/>
      <c r="F350" s="855"/>
      <c r="G350" s="856"/>
      <c r="H350" s="857" t="str">
        <f t="shared" si="2"/>
        <v/>
      </c>
    </row>
    <row r="351" spans="1:8">
      <c r="A351" s="828"/>
      <c r="B351" s="913"/>
      <c r="C351" s="873" t="s">
        <v>2091</v>
      </c>
      <c r="D351" s="854"/>
      <c r="E351" s="854"/>
      <c r="F351" s="855"/>
      <c r="G351" s="856"/>
      <c r="H351" s="857" t="str">
        <f t="shared" si="2"/>
        <v/>
      </c>
    </row>
    <row r="352" spans="1:8">
      <c r="A352" s="828"/>
      <c r="B352" s="913"/>
      <c r="C352" s="873" t="s">
        <v>2092</v>
      </c>
      <c r="D352" s="854"/>
      <c r="E352" s="854"/>
      <c r="F352" s="855"/>
      <c r="G352" s="856"/>
      <c r="H352" s="857" t="str">
        <f t="shared" si="2"/>
        <v/>
      </c>
    </row>
    <row r="353" spans="1:8">
      <c r="A353" s="828"/>
      <c r="B353" s="913"/>
      <c r="C353" s="873" t="s">
        <v>2093</v>
      </c>
      <c r="D353" s="854"/>
      <c r="E353" s="854"/>
      <c r="F353" s="855"/>
      <c r="G353" s="856"/>
      <c r="H353" s="857" t="str">
        <f t="shared" si="2"/>
        <v/>
      </c>
    </row>
    <row r="354" spans="1:8" ht="30">
      <c r="A354" s="828"/>
      <c r="B354" s="913"/>
      <c r="C354" s="873" t="s">
        <v>2094</v>
      </c>
      <c r="D354" s="854"/>
      <c r="E354" s="854"/>
      <c r="F354" s="855"/>
      <c r="G354" s="856"/>
      <c r="H354" s="857" t="str">
        <f t="shared" si="2"/>
        <v/>
      </c>
    </row>
    <row r="355" spans="1:8" ht="30">
      <c r="A355" s="828"/>
      <c r="B355" s="913"/>
      <c r="C355" s="873" t="s">
        <v>2095</v>
      </c>
      <c r="D355" s="854"/>
      <c r="E355" s="854"/>
      <c r="F355" s="855"/>
      <c r="G355" s="856"/>
      <c r="H355" s="857" t="str">
        <f t="shared" si="2"/>
        <v/>
      </c>
    </row>
    <row r="356" spans="1:8">
      <c r="A356" s="828"/>
      <c r="B356" s="913"/>
      <c r="C356" s="873" t="s">
        <v>2096</v>
      </c>
      <c r="D356" s="854"/>
      <c r="E356" s="854"/>
      <c r="F356" s="855"/>
      <c r="G356" s="856"/>
      <c r="H356" s="857" t="str">
        <f t="shared" si="2"/>
        <v/>
      </c>
    </row>
    <row r="357" spans="1:8">
      <c r="A357" s="828"/>
      <c r="B357" s="913"/>
      <c r="C357" s="873" t="s">
        <v>2097</v>
      </c>
      <c r="D357" s="854"/>
      <c r="E357" s="854"/>
      <c r="F357" s="855"/>
      <c r="G357" s="856"/>
      <c r="H357" s="857" t="str">
        <f t="shared" si="2"/>
        <v/>
      </c>
    </row>
    <row r="358" spans="1:8" ht="30">
      <c r="A358" s="828"/>
      <c r="B358" s="913"/>
      <c r="C358" s="873" t="s">
        <v>2098</v>
      </c>
      <c r="D358" s="854"/>
      <c r="E358" s="854"/>
      <c r="F358" s="855"/>
      <c r="G358" s="856"/>
      <c r="H358" s="857" t="str">
        <f t="shared" si="2"/>
        <v/>
      </c>
    </row>
    <row r="359" spans="1:8">
      <c r="A359" s="828"/>
      <c r="B359" s="913"/>
      <c r="C359" s="876" t="s">
        <v>2099</v>
      </c>
      <c r="D359" s="854"/>
      <c r="E359" s="854"/>
      <c r="F359" s="855"/>
      <c r="G359" s="856"/>
      <c r="H359" s="857" t="str">
        <f t="shared" si="2"/>
        <v/>
      </c>
    </row>
    <row r="360" spans="1:8" ht="30">
      <c r="A360" s="828"/>
      <c r="B360" s="913"/>
      <c r="C360" s="873" t="s">
        <v>2100</v>
      </c>
      <c r="D360" s="854"/>
      <c r="E360" s="854"/>
      <c r="F360" s="855"/>
      <c r="G360" s="856"/>
      <c r="H360" s="857" t="str">
        <f t="shared" si="2"/>
        <v/>
      </c>
    </row>
    <row r="361" spans="1:8" ht="45">
      <c r="A361" s="828"/>
      <c r="B361" s="913"/>
      <c r="C361" s="873" t="s">
        <v>2101</v>
      </c>
      <c r="D361" s="854"/>
      <c r="E361" s="854"/>
      <c r="F361" s="855"/>
      <c r="G361" s="856"/>
      <c r="H361" s="857" t="str">
        <f t="shared" si="2"/>
        <v/>
      </c>
    </row>
    <row r="362" spans="1:8">
      <c r="A362" s="828"/>
      <c r="B362" s="913"/>
      <c r="C362" s="873" t="s">
        <v>2102</v>
      </c>
      <c r="D362" s="854"/>
      <c r="E362" s="854"/>
      <c r="F362" s="855"/>
      <c r="G362" s="856"/>
      <c r="H362" s="857" t="str">
        <f t="shared" si="2"/>
        <v/>
      </c>
    </row>
    <row r="363" spans="1:8">
      <c r="A363" s="828"/>
      <c r="B363" s="913"/>
      <c r="C363" s="873" t="s">
        <v>2103</v>
      </c>
      <c r="D363" s="854"/>
      <c r="E363" s="854"/>
      <c r="F363" s="855"/>
      <c r="G363" s="856"/>
      <c r="H363" s="857" t="str">
        <f t="shared" si="2"/>
        <v/>
      </c>
    </row>
    <row r="364" spans="1:8">
      <c r="A364" s="828"/>
      <c r="B364" s="913"/>
      <c r="C364" s="873" t="s">
        <v>2104</v>
      </c>
      <c r="D364" s="854"/>
      <c r="E364" s="854"/>
      <c r="F364" s="855"/>
      <c r="G364" s="856"/>
      <c r="H364" s="857" t="str">
        <f t="shared" si="2"/>
        <v/>
      </c>
    </row>
    <row r="365" spans="1:8">
      <c r="A365" s="828"/>
      <c r="B365" s="913"/>
      <c r="C365" s="873" t="s">
        <v>2105</v>
      </c>
      <c r="D365" s="854"/>
      <c r="E365" s="854"/>
      <c r="F365" s="855"/>
      <c r="G365" s="856"/>
      <c r="H365" s="857" t="str">
        <f t="shared" si="2"/>
        <v/>
      </c>
    </row>
    <row r="366" spans="1:8" ht="45">
      <c r="A366" s="828"/>
      <c r="B366" s="913"/>
      <c r="C366" s="873" t="s">
        <v>2106</v>
      </c>
      <c r="D366" s="854"/>
      <c r="E366" s="854"/>
      <c r="F366" s="855"/>
      <c r="G366" s="856"/>
      <c r="H366" s="857" t="str">
        <f t="shared" si="2"/>
        <v/>
      </c>
    </row>
    <row r="367" spans="1:8">
      <c r="A367" s="828"/>
      <c r="B367" s="913"/>
      <c r="C367" s="873" t="s">
        <v>2107</v>
      </c>
      <c r="D367" s="854"/>
      <c r="E367" s="854"/>
      <c r="F367" s="855"/>
      <c r="G367" s="856"/>
      <c r="H367" s="857" t="str">
        <f t="shared" si="2"/>
        <v/>
      </c>
    </row>
    <row r="368" spans="1:8">
      <c r="A368" s="828"/>
      <c r="B368" s="913"/>
      <c r="C368" s="834" t="s">
        <v>2108</v>
      </c>
      <c r="D368" s="854"/>
      <c r="E368" s="854"/>
      <c r="F368" s="855"/>
      <c r="G368" s="856"/>
      <c r="H368" s="857" t="str">
        <f t="shared" si="2"/>
        <v/>
      </c>
    </row>
    <row r="369" spans="1:8">
      <c r="A369" s="828"/>
      <c r="B369" s="913"/>
      <c r="C369" s="834" t="s">
        <v>2109</v>
      </c>
      <c r="D369" s="854"/>
      <c r="E369" s="854"/>
      <c r="F369" s="855"/>
      <c r="G369" s="856"/>
      <c r="H369" s="857" t="str">
        <f t="shared" si="2"/>
        <v/>
      </c>
    </row>
    <row r="370" spans="1:8">
      <c r="A370" s="828"/>
      <c r="B370" s="913"/>
      <c r="C370" s="873" t="s">
        <v>2110</v>
      </c>
      <c r="D370" s="854"/>
      <c r="E370" s="854"/>
      <c r="F370" s="855"/>
      <c r="G370" s="856"/>
      <c r="H370" s="857" t="str">
        <f t="shared" si="2"/>
        <v/>
      </c>
    </row>
    <row r="371" spans="1:8">
      <c r="A371" s="828"/>
      <c r="B371" s="913"/>
      <c r="C371" s="870"/>
      <c r="D371" s="854"/>
      <c r="E371" s="854"/>
      <c r="F371" s="855"/>
      <c r="G371" s="856"/>
      <c r="H371" s="857" t="str">
        <f t="shared" si="2"/>
        <v/>
      </c>
    </row>
    <row r="372" spans="1:8">
      <c r="A372" s="828"/>
      <c r="B372" s="913" t="s">
        <v>2111</v>
      </c>
      <c r="C372" s="871" t="s">
        <v>2112</v>
      </c>
      <c r="D372" s="854">
        <v>1</v>
      </c>
      <c r="E372" s="854" t="s">
        <v>66</v>
      </c>
      <c r="F372" s="855"/>
      <c r="G372" s="856"/>
      <c r="H372" s="857">
        <f t="shared" si="2"/>
        <v>0</v>
      </c>
    </row>
    <row r="373" spans="1:8">
      <c r="A373" s="828"/>
      <c r="B373" s="913"/>
      <c r="C373" s="870" t="s">
        <v>2113</v>
      </c>
      <c r="D373" s="854"/>
      <c r="E373" s="854"/>
      <c r="F373" s="855"/>
      <c r="G373" s="856"/>
      <c r="H373" s="857" t="str">
        <f t="shared" si="2"/>
        <v/>
      </c>
    </row>
    <row r="374" spans="1:8">
      <c r="A374" s="828"/>
      <c r="B374" s="913"/>
      <c r="C374" s="872" t="s">
        <v>2037</v>
      </c>
      <c r="D374" s="854"/>
      <c r="E374" s="854"/>
      <c r="F374" s="855"/>
      <c r="G374" s="856"/>
      <c r="H374" s="857" t="str">
        <f t="shared" si="2"/>
        <v/>
      </c>
    </row>
    <row r="375" spans="1:8">
      <c r="A375" s="828"/>
      <c r="B375" s="913"/>
      <c r="C375" s="870" t="s">
        <v>2114</v>
      </c>
      <c r="D375" s="854"/>
      <c r="E375" s="854"/>
      <c r="F375" s="855"/>
      <c r="G375" s="856"/>
      <c r="H375" s="857" t="str">
        <f t="shared" si="2"/>
        <v/>
      </c>
    </row>
    <row r="376" spans="1:8">
      <c r="A376" s="828"/>
      <c r="B376" s="913"/>
      <c r="C376" s="870"/>
      <c r="D376" s="854"/>
      <c r="E376" s="854"/>
      <c r="F376" s="855"/>
      <c r="G376" s="856"/>
      <c r="H376" s="857" t="str">
        <f t="shared" si="2"/>
        <v/>
      </c>
    </row>
    <row r="377" spans="1:8">
      <c r="A377" s="929"/>
      <c r="B377" s="932" t="s">
        <v>2115</v>
      </c>
      <c r="C377" s="933" t="s">
        <v>2116</v>
      </c>
      <c r="D377" s="874">
        <v>1</v>
      </c>
      <c r="E377" s="874"/>
      <c r="F377" s="855" t="s">
        <v>2117</v>
      </c>
      <c r="G377" s="856"/>
      <c r="H377" s="857">
        <f t="shared" si="2"/>
        <v>0</v>
      </c>
    </row>
    <row r="378" spans="1:8" ht="45">
      <c r="A378" s="828"/>
      <c r="B378" s="913"/>
      <c r="C378" s="877" t="s">
        <v>2873</v>
      </c>
      <c r="D378" s="874"/>
      <c r="E378" s="874"/>
      <c r="F378" s="855"/>
      <c r="G378" s="856"/>
      <c r="H378" s="857" t="str">
        <f t="shared" si="2"/>
        <v/>
      </c>
    </row>
    <row r="379" spans="1:8" ht="30">
      <c r="A379" s="828"/>
      <c r="B379" s="913"/>
      <c r="C379" s="873" t="s">
        <v>2881</v>
      </c>
      <c r="D379" s="874"/>
      <c r="E379" s="874"/>
      <c r="F379" s="855"/>
      <c r="G379" s="856"/>
      <c r="H379" s="857" t="str">
        <f t="shared" si="2"/>
        <v/>
      </c>
    </row>
    <row r="380" spans="1:8" ht="30">
      <c r="A380" s="828"/>
      <c r="B380" s="913"/>
      <c r="C380" s="873" t="s">
        <v>2118</v>
      </c>
      <c r="D380" s="874"/>
      <c r="E380" s="874"/>
      <c r="F380" s="855"/>
      <c r="G380" s="856"/>
      <c r="H380" s="857" t="str">
        <f t="shared" si="2"/>
        <v/>
      </c>
    </row>
    <row r="381" spans="1:8">
      <c r="A381" s="828"/>
      <c r="B381" s="913"/>
      <c r="C381" s="870"/>
      <c r="D381" s="854"/>
      <c r="E381" s="854"/>
      <c r="F381" s="855"/>
      <c r="G381" s="856"/>
      <c r="H381" s="857" t="str">
        <f t="shared" si="2"/>
        <v/>
      </c>
    </row>
    <row r="382" spans="1:8">
      <c r="A382" s="828"/>
      <c r="B382" s="913"/>
      <c r="D382" s="854"/>
      <c r="E382" s="854"/>
      <c r="F382" s="855"/>
      <c r="G382" s="856"/>
      <c r="H382" s="857" t="str">
        <f t="shared" si="2"/>
        <v/>
      </c>
    </row>
    <row r="383" spans="1:8" ht="18.75">
      <c r="A383" s="828"/>
      <c r="B383" s="913"/>
      <c r="C383" s="925" t="s">
        <v>2119</v>
      </c>
      <c r="D383" s="854"/>
      <c r="E383" s="854"/>
      <c r="F383" s="855"/>
      <c r="G383" s="856"/>
      <c r="H383" s="857" t="str">
        <f t="shared" si="2"/>
        <v/>
      </c>
    </row>
    <row r="384" spans="1:8">
      <c r="A384" s="828"/>
      <c r="B384" s="913"/>
      <c r="C384" s="870"/>
      <c r="D384" s="854"/>
      <c r="E384" s="854"/>
      <c r="F384" s="855"/>
      <c r="G384" s="856"/>
      <c r="H384" s="857" t="str">
        <f t="shared" si="2"/>
        <v/>
      </c>
    </row>
    <row r="385" spans="1:8" ht="30">
      <c r="A385" s="828"/>
      <c r="B385" s="913" t="s">
        <v>2120</v>
      </c>
      <c r="C385" s="871" t="s">
        <v>2121</v>
      </c>
      <c r="D385" s="854">
        <v>1</v>
      </c>
      <c r="E385" s="854" t="s">
        <v>66</v>
      </c>
      <c r="F385" s="855"/>
      <c r="G385" s="856"/>
      <c r="H385" s="857">
        <f t="shared" si="2"/>
        <v>0</v>
      </c>
    </row>
    <row r="386" spans="1:8" ht="45">
      <c r="A386" s="828"/>
      <c r="B386" s="913"/>
      <c r="C386" s="875" t="s">
        <v>2075</v>
      </c>
      <c r="D386" s="854"/>
      <c r="E386" s="854"/>
      <c r="F386" s="855"/>
      <c r="G386" s="856"/>
      <c r="H386" s="857" t="str">
        <f t="shared" si="2"/>
        <v/>
      </c>
    </row>
    <row r="387" spans="1:8" ht="45">
      <c r="A387" s="828"/>
      <c r="B387" s="913"/>
      <c r="C387" s="875" t="s">
        <v>2076</v>
      </c>
      <c r="D387" s="854"/>
      <c r="E387" s="854"/>
      <c r="F387" s="855"/>
      <c r="G387" s="856"/>
      <c r="H387" s="857" t="str">
        <f t="shared" si="2"/>
        <v/>
      </c>
    </row>
    <row r="388" spans="1:8" ht="30">
      <c r="A388" s="828"/>
      <c r="B388" s="913"/>
      <c r="C388" s="875" t="s">
        <v>2077</v>
      </c>
      <c r="D388" s="854"/>
      <c r="E388" s="854"/>
      <c r="F388" s="855"/>
      <c r="G388" s="856"/>
      <c r="H388" s="857" t="str">
        <f t="shared" si="2"/>
        <v/>
      </c>
    </row>
    <row r="389" spans="1:8" ht="60">
      <c r="A389" s="828"/>
      <c r="B389" s="913"/>
      <c r="C389" s="875" t="s">
        <v>2078</v>
      </c>
      <c r="D389" s="854"/>
      <c r="E389" s="854"/>
      <c r="F389" s="855"/>
      <c r="G389" s="856"/>
      <c r="H389" s="857" t="str">
        <f t="shared" si="2"/>
        <v/>
      </c>
    </row>
    <row r="390" spans="1:8" ht="30">
      <c r="A390" s="828"/>
      <c r="B390" s="913"/>
      <c r="C390" s="875" t="s">
        <v>2079</v>
      </c>
      <c r="D390" s="854"/>
      <c r="E390" s="854"/>
      <c r="F390" s="855"/>
      <c r="G390" s="856"/>
      <c r="H390" s="857" t="str">
        <f t="shared" si="2"/>
        <v/>
      </c>
    </row>
    <row r="391" spans="1:8">
      <c r="A391" s="828"/>
      <c r="B391" s="913"/>
      <c r="C391" s="870"/>
      <c r="D391" s="854"/>
      <c r="E391" s="854"/>
      <c r="F391" s="855"/>
      <c r="G391" s="856"/>
      <c r="H391" s="857" t="str">
        <f t="shared" si="2"/>
        <v/>
      </c>
    </row>
    <row r="392" spans="1:8">
      <c r="A392" s="828"/>
      <c r="B392" s="913"/>
      <c r="C392" s="870"/>
      <c r="D392" s="854"/>
      <c r="E392" s="854"/>
      <c r="F392" s="855"/>
      <c r="G392" s="856"/>
      <c r="H392" s="857" t="str">
        <f t="shared" si="2"/>
        <v/>
      </c>
    </row>
    <row r="393" spans="1:8">
      <c r="A393" s="828"/>
      <c r="B393" s="913"/>
      <c r="C393" s="870"/>
      <c r="D393" s="854"/>
      <c r="E393" s="854"/>
      <c r="F393" s="855"/>
      <c r="G393" s="856"/>
      <c r="H393" s="857" t="str">
        <f t="shared" si="2"/>
        <v/>
      </c>
    </row>
    <row r="394" spans="1:8">
      <c r="A394" s="828"/>
      <c r="B394" s="914" t="s">
        <v>2024</v>
      </c>
      <c r="C394" s="859" t="s">
        <v>1982</v>
      </c>
      <c r="D394" s="860">
        <v>1</v>
      </c>
      <c r="E394" s="860" t="s">
        <v>1971</v>
      </c>
      <c r="F394" s="927" t="s">
        <v>2122</v>
      </c>
      <c r="G394" s="856"/>
      <c r="H394" s="857">
        <f t="shared" ref="H394:H457" si="3">IF(D394="","",G394*D394)</f>
        <v>0</v>
      </c>
    </row>
    <row r="395" spans="1:8">
      <c r="A395" s="828"/>
      <c r="B395" s="914"/>
      <c r="C395" s="859" t="s">
        <v>2025</v>
      </c>
      <c r="D395" s="860"/>
      <c r="E395" s="860"/>
      <c r="F395" s="855"/>
      <c r="G395" s="856"/>
      <c r="H395" s="857" t="str">
        <f t="shared" si="3"/>
        <v/>
      </c>
    </row>
    <row r="396" spans="1:8">
      <c r="A396" s="828"/>
      <c r="B396" s="914"/>
      <c r="C396" s="859"/>
      <c r="D396" s="860"/>
      <c r="E396" s="860"/>
      <c r="F396" s="855"/>
      <c r="G396" s="856"/>
      <c r="H396" s="857" t="str">
        <f t="shared" si="3"/>
        <v/>
      </c>
    </row>
    <row r="397" spans="1:8">
      <c r="A397" s="828"/>
      <c r="B397" s="914" t="s">
        <v>2026</v>
      </c>
      <c r="C397" s="859" t="s">
        <v>1982</v>
      </c>
      <c r="D397" s="860">
        <v>1</v>
      </c>
      <c r="E397" s="860" t="s">
        <v>1971</v>
      </c>
      <c r="F397" s="927" t="s">
        <v>2122</v>
      </c>
      <c r="G397" s="856"/>
      <c r="H397" s="857">
        <f t="shared" si="3"/>
        <v>0</v>
      </c>
    </row>
    <row r="398" spans="1:8">
      <c r="A398" s="828"/>
      <c r="B398" s="914"/>
      <c r="C398" s="859" t="s">
        <v>2025</v>
      </c>
      <c r="D398" s="860"/>
      <c r="E398" s="860"/>
      <c r="F398" s="855"/>
      <c r="G398" s="856"/>
      <c r="H398" s="857" t="str">
        <f t="shared" si="3"/>
        <v/>
      </c>
    </row>
    <row r="399" spans="1:8">
      <c r="A399" s="828"/>
      <c r="B399" s="914"/>
      <c r="C399" s="859"/>
      <c r="D399" s="860"/>
      <c r="E399" s="860"/>
      <c r="F399" s="855"/>
      <c r="G399" s="856"/>
      <c r="H399" s="857" t="str">
        <f t="shared" si="3"/>
        <v/>
      </c>
    </row>
    <row r="400" spans="1:8">
      <c r="A400" s="828"/>
      <c r="B400" s="914" t="s">
        <v>2027</v>
      </c>
      <c r="C400" s="859" t="s">
        <v>1982</v>
      </c>
      <c r="D400" s="860">
        <v>1</v>
      </c>
      <c r="E400" s="860" t="s">
        <v>1971</v>
      </c>
      <c r="F400" s="927" t="s">
        <v>2122</v>
      </c>
      <c r="G400" s="856"/>
      <c r="H400" s="857">
        <f t="shared" si="3"/>
        <v>0</v>
      </c>
    </row>
    <row r="401" spans="1:8">
      <c r="A401" s="828"/>
      <c r="B401" s="914"/>
      <c r="C401" s="859" t="s">
        <v>2025</v>
      </c>
      <c r="D401" s="860"/>
      <c r="E401" s="860"/>
      <c r="F401" s="855"/>
      <c r="G401" s="856"/>
      <c r="H401" s="857" t="str">
        <f t="shared" si="3"/>
        <v/>
      </c>
    </row>
    <row r="402" spans="1:8">
      <c r="A402" s="828"/>
      <c r="B402" s="914"/>
      <c r="C402" s="859"/>
      <c r="D402" s="860"/>
      <c r="E402" s="860"/>
      <c r="F402" s="855"/>
      <c r="G402" s="856"/>
      <c r="H402" s="857" t="str">
        <f t="shared" si="3"/>
        <v/>
      </c>
    </row>
    <row r="403" spans="1:8">
      <c r="A403" s="828"/>
      <c r="B403" s="914" t="s">
        <v>1981</v>
      </c>
      <c r="C403" s="859" t="s">
        <v>1982</v>
      </c>
      <c r="D403" s="860">
        <v>1</v>
      </c>
      <c r="E403" s="860" t="s">
        <v>1971</v>
      </c>
      <c r="F403" s="927" t="s">
        <v>2122</v>
      </c>
      <c r="G403" s="856"/>
      <c r="H403" s="857">
        <f t="shared" si="3"/>
        <v>0</v>
      </c>
    </row>
    <row r="404" spans="1:8">
      <c r="A404" s="828"/>
      <c r="B404" s="914"/>
      <c r="C404" s="859" t="s">
        <v>1983</v>
      </c>
      <c r="D404" s="860"/>
      <c r="E404" s="860"/>
      <c r="F404" s="855"/>
      <c r="G404" s="856"/>
      <c r="H404" s="857" t="str">
        <f t="shared" si="3"/>
        <v/>
      </c>
    </row>
    <row r="405" spans="1:8">
      <c r="A405" s="828"/>
      <c r="B405" s="913"/>
      <c r="C405" s="870"/>
      <c r="D405" s="854"/>
      <c r="E405" s="854"/>
      <c r="F405" s="855"/>
      <c r="G405" s="856"/>
      <c r="H405" s="857" t="str">
        <f t="shared" si="3"/>
        <v/>
      </c>
    </row>
    <row r="406" spans="1:8" ht="18.75">
      <c r="A406" s="828"/>
      <c r="B406" s="913"/>
      <c r="C406" s="925" t="s">
        <v>2123</v>
      </c>
      <c r="D406" s="854"/>
      <c r="E406" s="854"/>
      <c r="F406" s="855"/>
      <c r="G406" s="856"/>
      <c r="H406" s="857" t="str">
        <f t="shared" si="3"/>
        <v/>
      </c>
    </row>
    <row r="407" spans="1:8">
      <c r="A407" s="828"/>
      <c r="B407" s="913"/>
      <c r="C407" s="870"/>
      <c r="D407" s="854"/>
      <c r="E407" s="854"/>
      <c r="F407" s="855"/>
      <c r="G407" s="856"/>
      <c r="H407" s="857" t="str">
        <f t="shared" si="3"/>
        <v/>
      </c>
    </row>
    <row r="408" spans="1:8">
      <c r="A408" s="929"/>
      <c r="B408" s="932" t="s">
        <v>2124</v>
      </c>
      <c r="C408" s="933" t="s">
        <v>2874</v>
      </c>
      <c r="D408" s="874">
        <v>1</v>
      </c>
      <c r="E408" s="874" t="s">
        <v>1971</v>
      </c>
      <c r="F408" s="855" t="s">
        <v>2117</v>
      </c>
      <c r="G408" s="856"/>
      <c r="H408" s="857">
        <f t="shared" si="3"/>
        <v>0</v>
      </c>
    </row>
    <row r="409" spans="1:8" ht="45">
      <c r="A409" s="828"/>
      <c r="B409" s="913"/>
      <c r="C409" s="877" t="s">
        <v>2875</v>
      </c>
      <c r="D409" s="874"/>
      <c r="E409" s="874"/>
      <c r="F409" s="855"/>
      <c r="G409" s="856"/>
      <c r="H409" s="857" t="str">
        <f t="shared" si="3"/>
        <v/>
      </c>
    </row>
    <row r="410" spans="1:8" ht="30">
      <c r="A410" s="828"/>
      <c r="B410" s="913"/>
      <c r="C410" s="873" t="s">
        <v>2882</v>
      </c>
      <c r="D410" s="874"/>
      <c r="E410" s="874"/>
      <c r="F410" s="855"/>
      <c r="G410" s="856"/>
      <c r="H410" s="857" t="str">
        <f t="shared" si="3"/>
        <v/>
      </c>
    </row>
    <row r="411" spans="1:8" ht="30">
      <c r="A411" s="828"/>
      <c r="B411" s="913"/>
      <c r="C411" s="873" t="s">
        <v>2118</v>
      </c>
      <c r="D411" s="874"/>
      <c r="E411" s="874"/>
      <c r="F411" s="855"/>
      <c r="G411" s="856"/>
      <c r="H411" s="857" t="str">
        <f t="shared" si="3"/>
        <v/>
      </c>
    </row>
    <row r="412" spans="1:8">
      <c r="A412" s="828"/>
      <c r="B412" s="913"/>
      <c r="C412" s="870"/>
      <c r="D412" s="854"/>
      <c r="E412" s="854"/>
      <c r="F412" s="855"/>
      <c r="G412" s="856"/>
      <c r="H412" s="857" t="str">
        <f t="shared" si="3"/>
        <v/>
      </c>
    </row>
    <row r="413" spans="1:8">
      <c r="A413" s="929"/>
      <c r="B413" s="932" t="s">
        <v>2125</v>
      </c>
      <c r="C413" s="933" t="s">
        <v>2116</v>
      </c>
      <c r="D413" s="874">
        <v>1</v>
      </c>
      <c r="E413" s="874" t="s">
        <v>1971</v>
      </c>
      <c r="F413" s="855" t="s">
        <v>2117</v>
      </c>
      <c r="G413" s="856"/>
      <c r="H413" s="857">
        <f t="shared" si="3"/>
        <v>0</v>
      </c>
    </row>
    <row r="414" spans="1:8" ht="64.5" customHeight="1">
      <c r="A414" s="828"/>
      <c r="B414" s="913"/>
      <c r="C414" s="877" t="s">
        <v>2876</v>
      </c>
      <c r="D414" s="874"/>
      <c r="E414" s="874"/>
      <c r="F414" s="855"/>
      <c r="G414" s="856"/>
      <c r="H414" s="857" t="str">
        <f t="shared" si="3"/>
        <v/>
      </c>
    </row>
    <row r="415" spans="1:8" ht="30">
      <c r="A415" s="828"/>
      <c r="B415" s="913"/>
      <c r="C415" s="873" t="s">
        <v>2881</v>
      </c>
      <c r="D415" s="874"/>
      <c r="E415" s="874"/>
      <c r="F415" s="855"/>
      <c r="G415" s="856"/>
      <c r="H415" s="857" t="str">
        <f t="shared" si="3"/>
        <v/>
      </c>
    </row>
    <row r="416" spans="1:8" ht="30">
      <c r="A416" s="828"/>
      <c r="B416" s="913"/>
      <c r="C416" s="873" t="s">
        <v>2118</v>
      </c>
      <c r="D416" s="874"/>
      <c r="E416" s="874"/>
      <c r="F416" s="855"/>
      <c r="G416" s="856"/>
      <c r="H416" s="857" t="str">
        <f t="shared" si="3"/>
        <v/>
      </c>
    </row>
    <row r="417" spans="1:8">
      <c r="A417" s="828"/>
      <c r="B417" s="913"/>
      <c r="C417" s="870"/>
      <c r="D417" s="854"/>
      <c r="E417" s="854"/>
      <c r="F417" s="855"/>
      <c r="G417" s="856"/>
      <c r="H417" s="857" t="str">
        <f t="shared" si="3"/>
        <v/>
      </c>
    </row>
    <row r="418" spans="1:8">
      <c r="A418" s="828"/>
      <c r="B418" s="914" t="s">
        <v>2006</v>
      </c>
      <c r="C418" s="924" t="s">
        <v>1982</v>
      </c>
      <c r="D418" s="860">
        <v>1</v>
      </c>
      <c r="E418" s="860" t="s">
        <v>1971</v>
      </c>
      <c r="F418" s="855"/>
      <c r="G418" s="856"/>
      <c r="H418" s="857">
        <f t="shared" si="3"/>
        <v>0</v>
      </c>
    </row>
    <row r="419" spans="1:8">
      <c r="A419" s="828"/>
      <c r="B419" s="914"/>
      <c r="C419" s="859" t="s">
        <v>2007</v>
      </c>
      <c r="D419" s="860"/>
      <c r="E419" s="860"/>
      <c r="F419" s="855"/>
      <c r="G419" s="856"/>
      <c r="H419" s="857" t="str">
        <f t="shared" si="3"/>
        <v/>
      </c>
    </row>
    <row r="420" spans="1:8" ht="30">
      <c r="A420" s="828"/>
      <c r="B420" s="913"/>
      <c r="C420" s="945" t="s">
        <v>2073</v>
      </c>
      <c r="D420" s="854"/>
      <c r="E420" s="854"/>
      <c r="F420" s="855"/>
      <c r="G420" s="856"/>
      <c r="H420" s="857" t="str">
        <f t="shared" si="3"/>
        <v/>
      </c>
    </row>
    <row r="421" spans="1:8">
      <c r="A421" s="828"/>
      <c r="B421" s="913"/>
      <c r="C421" s="873" t="s">
        <v>2126</v>
      </c>
      <c r="D421" s="854"/>
      <c r="E421" s="854"/>
      <c r="F421" s="855"/>
      <c r="G421" s="856"/>
      <c r="H421" s="857" t="str">
        <f t="shared" si="3"/>
        <v/>
      </c>
    </row>
    <row r="422" spans="1:8" ht="45">
      <c r="A422" s="828"/>
      <c r="B422" s="913"/>
      <c r="C422" s="875" t="s">
        <v>2075</v>
      </c>
      <c r="D422" s="854"/>
      <c r="E422" s="854"/>
      <c r="F422" s="855"/>
      <c r="G422" s="856"/>
      <c r="H422" s="857" t="str">
        <f t="shared" si="3"/>
        <v/>
      </c>
    </row>
    <row r="423" spans="1:8" ht="45">
      <c r="A423" s="828"/>
      <c r="B423" s="913"/>
      <c r="C423" s="875" t="s">
        <v>2076</v>
      </c>
      <c r="D423" s="854"/>
      <c r="E423" s="854"/>
      <c r="F423" s="855"/>
      <c r="G423" s="856"/>
      <c r="H423" s="857" t="str">
        <f t="shared" si="3"/>
        <v/>
      </c>
    </row>
    <row r="424" spans="1:8" ht="30">
      <c r="A424" s="828"/>
      <c r="B424" s="913"/>
      <c r="C424" s="875" t="s">
        <v>2077</v>
      </c>
      <c r="D424" s="854"/>
      <c r="E424" s="854"/>
      <c r="F424" s="855"/>
      <c r="G424" s="856"/>
      <c r="H424" s="857" t="str">
        <f t="shared" si="3"/>
        <v/>
      </c>
    </row>
    <row r="425" spans="1:8" ht="60">
      <c r="A425" s="828"/>
      <c r="B425" s="913"/>
      <c r="C425" s="875" t="s">
        <v>2078</v>
      </c>
      <c r="D425" s="854"/>
      <c r="E425" s="854"/>
      <c r="F425" s="855"/>
      <c r="G425" s="856"/>
      <c r="H425" s="857" t="str">
        <f t="shared" si="3"/>
        <v/>
      </c>
    </row>
    <row r="426" spans="1:8" ht="30">
      <c r="A426" s="828"/>
      <c r="B426" s="913"/>
      <c r="C426" s="875" t="s">
        <v>2079</v>
      </c>
      <c r="D426" s="854"/>
      <c r="E426" s="854"/>
      <c r="F426" s="855"/>
      <c r="G426" s="856"/>
      <c r="H426" s="857" t="str">
        <f t="shared" si="3"/>
        <v/>
      </c>
    </row>
    <row r="427" spans="1:8">
      <c r="A427" s="828"/>
      <c r="B427" s="913"/>
      <c r="C427" s="870"/>
      <c r="D427" s="854"/>
      <c r="E427" s="854"/>
      <c r="F427" s="855"/>
      <c r="G427" s="856"/>
      <c r="H427" s="857" t="str">
        <f t="shared" si="3"/>
        <v/>
      </c>
    </row>
    <row r="428" spans="1:8">
      <c r="A428" s="828"/>
      <c r="B428" s="913" t="s">
        <v>2127</v>
      </c>
      <c r="C428" s="846" t="s">
        <v>2128</v>
      </c>
      <c r="D428" s="854">
        <v>1</v>
      </c>
      <c r="E428" s="854" t="s">
        <v>3</v>
      </c>
      <c r="F428" s="855"/>
      <c r="G428" s="856"/>
      <c r="H428" s="857">
        <f t="shared" si="3"/>
        <v>0</v>
      </c>
    </row>
    <row r="429" spans="1:8">
      <c r="A429" s="828"/>
      <c r="B429" s="913"/>
      <c r="C429" s="834" t="s">
        <v>2129</v>
      </c>
      <c r="D429" s="854"/>
      <c r="E429" s="854"/>
      <c r="F429" s="855"/>
      <c r="G429" s="856"/>
      <c r="H429" s="857" t="str">
        <f t="shared" si="3"/>
        <v/>
      </c>
    </row>
    <row r="430" spans="1:8">
      <c r="A430" s="828"/>
      <c r="B430" s="913"/>
      <c r="C430" s="834" t="s">
        <v>2130</v>
      </c>
      <c r="D430" s="854"/>
      <c r="E430" s="854"/>
      <c r="F430" s="855"/>
      <c r="G430" s="856"/>
      <c r="H430" s="857" t="str">
        <f t="shared" si="3"/>
        <v/>
      </c>
    </row>
    <row r="431" spans="1:8" ht="30">
      <c r="A431" s="828"/>
      <c r="B431" s="913"/>
      <c r="C431" s="834" t="s">
        <v>2131</v>
      </c>
      <c r="D431" s="854"/>
      <c r="E431" s="854"/>
      <c r="F431" s="855"/>
      <c r="G431" s="856"/>
      <c r="H431" s="857" t="str">
        <f t="shared" si="3"/>
        <v/>
      </c>
    </row>
    <row r="432" spans="1:8">
      <c r="A432" s="828"/>
      <c r="B432" s="913"/>
      <c r="C432" s="834" t="s">
        <v>2132</v>
      </c>
      <c r="D432" s="854"/>
      <c r="E432" s="854"/>
      <c r="F432" s="855"/>
      <c r="G432" s="856"/>
      <c r="H432" s="857" t="str">
        <f t="shared" si="3"/>
        <v/>
      </c>
    </row>
    <row r="433" spans="1:8" ht="30">
      <c r="A433" s="828"/>
      <c r="B433" s="913"/>
      <c r="C433" s="834" t="s">
        <v>2133</v>
      </c>
      <c r="D433" s="854"/>
      <c r="E433" s="854"/>
      <c r="F433" s="855"/>
      <c r="G433" s="856"/>
      <c r="H433" s="857" t="str">
        <f t="shared" si="3"/>
        <v/>
      </c>
    </row>
    <row r="434" spans="1:8">
      <c r="A434" s="828"/>
      <c r="B434" s="913"/>
      <c r="C434" s="834" t="s">
        <v>2134</v>
      </c>
      <c r="D434" s="854"/>
      <c r="E434" s="854"/>
      <c r="F434" s="855"/>
      <c r="G434" s="856"/>
      <c r="H434" s="857" t="str">
        <f t="shared" si="3"/>
        <v/>
      </c>
    </row>
    <row r="435" spans="1:8" ht="60">
      <c r="A435" s="828"/>
      <c r="B435" s="913"/>
      <c r="C435" s="834" t="s">
        <v>2135</v>
      </c>
      <c r="D435" s="854"/>
      <c r="E435" s="854"/>
      <c r="F435" s="855"/>
      <c r="G435" s="856"/>
      <c r="H435" s="857" t="str">
        <f t="shared" si="3"/>
        <v/>
      </c>
    </row>
    <row r="436" spans="1:8" ht="45">
      <c r="A436" s="828"/>
      <c r="B436" s="913"/>
      <c r="C436" s="834" t="s">
        <v>2136</v>
      </c>
      <c r="D436" s="854"/>
      <c r="E436" s="854"/>
      <c r="F436" s="855"/>
      <c r="G436" s="856"/>
      <c r="H436" s="857" t="str">
        <f t="shared" si="3"/>
        <v/>
      </c>
    </row>
    <row r="437" spans="1:8" ht="30">
      <c r="A437" s="828"/>
      <c r="B437" s="913"/>
      <c r="C437" s="834" t="s">
        <v>2137</v>
      </c>
      <c r="D437" s="854"/>
      <c r="E437" s="854"/>
      <c r="F437" s="855"/>
      <c r="G437" s="856"/>
      <c r="H437" s="857" t="str">
        <f t="shared" si="3"/>
        <v/>
      </c>
    </row>
    <row r="438" spans="1:8">
      <c r="A438" s="828"/>
      <c r="B438" s="913"/>
      <c r="C438" s="834" t="s">
        <v>2138</v>
      </c>
      <c r="D438" s="854"/>
      <c r="E438" s="854"/>
      <c r="F438" s="855"/>
      <c r="G438" s="856"/>
      <c r="H438" s="857" t="str">
        <f t="shared" si="3"/>
        <v/>
      </c>
    </row>
    <row r="439" spans="1:8">
      <c r="A439" s="828"/>
      <c r="B439" s="913"/>
      <c r="C439" s="834" t="s">
        <v>2139</v>
      </c>
      <c r="D439" s="854"/>
      <c r="E439" s="854"/>
      <c r="F439" s="855"/>
      <c r="G439" s="856"/>
      <c r="H439" s="857" t="str">
        <f t="shared" si="3"/>
        <v/>
      </c>
    </row>
    <row r="440" spans="1:8" ht="30">
      <c r="A440" s="828"/>
      <c r="B440" s="913"/>
      <c r="C440" s="834" t="s">
        <v>2140</v>
      </c>
      <c r="D440" s="854"/>
      <c r="E440" s="854"/>
      <c r="F440" s="855"/>
      <c r="G440" s="856"/>
      <c r="H440" s="857" t="str">
        <f t="shared" si="3"/>
        <v/>
      </c>
    </row>
    <row r="441" spans="1:8">
      <c r="A441" s="828"/>
      <c r="B441" s="913"/>
      <c r="C441" s="878" t="s">
        <v>2141</v>
      </c>
      <c r="D441" s="854"/>
      <c r="E441" s="854"/>
      <c r="F441" s="855"/>
      <c r="G441" s="856"/>
      <c r="H441" s="857" t="str">
        <f t="shared" si="3"/>
        <v/>
      </c>
    </row>
    <row r="442" spans="1:8" ht="60">
      <c r="A442" s="828"/>
      <c r="B442" s="913"/>
      <c r="C442" s="834" t="s">
        <v>2142</v>
      </c>
      <c r="D442" s="854"/>
      <c r="E442" s="854"/>
      <c r="F442" s="855"/>
      <c r="G442" s="856"/>
      <c r="H442" s="857" t="str">
        <f t="shared" si="3"/>
        <v/>
      </c>
    </row>
    <row r="443" spans="1:8" ht="45">
      <c r="A443" s="828"/>
      <c r="B443" s="913"/>
      <c r="C443" s="834" t="s">
        <v>2143</v>
      </c>
      <c r="D443" s="854"/>
      <c r="E443" s="854"/>
      <c r="F443" s="855"/>
      <c r="G443" s="856"/>
      <c r="H443" s="857" t="str">
        <f t="shared" si="3"/>
        <v/>
      </c>
    </row>
    <row r="444" spans="1:8">
      <c r="A444" s="828"/>
      <c r="B444" s="913"/>
      <c r="C444" s="834" t="s">
        <v>2144</v>
      </c>
      <c r="D444" s="854"/>
      <c r="E444" s="854"/>
      <c r="F444" s="855"/>
      <c r="G444" s="856"/>
      <c r="H444" s="857" t="str">
        <f t="shared" si="3"/>
        <v/>
      </c>
    </row>
    <row r="445" spans="1:8">
      <c r="A445" s="828"/>
      <c r="B445" s="913"/>
      <c r="C445" s="834" t="s">
        <v>2145</v>
      </c>
      <c r="D445" s="854"/>
      <c r="E445" s="854"/>
      <c r="F445" s="855"/>
      <c r="G445" s="856"/>
      <c r="H445" s="857" t="str">
        <f t="shared" si="3"/>
        <v/>
      </c>
    </row>
    <row r="446" spans="1:8">
      <c r="A446" s="828"/>
      <c r="B446" s="913"/>
      <c r="C446" s="870"/>
      <c r="D446" s="854"/>
      <c r="E446" s="854"/>
      <c r="F446" s="855"/>
      <c r="G446" s="856"/>
      <c r="H446" s="857" t="str">
        <f t="shared" si="3"/>
        <v/>
      </c>
    </row>
    <row r="447" spans="1:8" ht="30">
      <c r="A447" s="828"/>
      <c r="B447" s="913" t="s">
        <v>2146</v>
      </c>
      <c r="C447" s="846" t="s">
        <v>2147</v>
      </c>
      <c r="D447" s="854">
        <v>1</v>
      </c>
      <c r="E447" s="854" t="s">
        <v>3</v>
      </c>
      <c r="F447" s="855"/>
      <c r="G447" s="856"/>
      <c r="H447" s="857">
        <f t="shared" si="3"/>
        <v>0</v>
      </c>
    </row>
    <row r="448" spans="1:8">
      <c r="A448" s="828"/>
      <c r="B448" s="913"/>
      <c r="C448" s="834" t="s">
        <v>2148</v>
      </c>
      <c r="D448" s="854"/>
      <c r="E448" s="854"/>
      <c r="F448" s="855"/>
      <c r="G448" s="856"/>
      <c r="H448" s="857" t="str">
        <f t="shared" si="3"/>
        <v/>
      </c>
    </row>
    <row r="449" spans="1:8">
      <c r="A449" s="828"/>
      <c r="B449" s="913"/>
      <c r="C449" s="834" t="s">
        <v>2149</v>
      </c>
      <c r="D449" s="854"/>
      <c r="E449" s="854"/>
      <c r="F449" s="855"/>
      <c r="G449" s="856"/>
      <c r="H449" s="857" t="str">
        <f t="shared" si="3"/>
        <v/>
      </c>
    </row>
    <row r="450" spans="1:8">
      <c r="A450" s="828"/>
      <c r="B450" s="913"/>
      <c r="C450" s="834" t="s">
        <v>2150</v>
      </c>
      <c r="D450" s="854"/>
      <c r="E450" s="854"/>
      <c r="F450" s="855"/>
      <c r="G450" s="856"/>
      <c r="H450" s="857" t="str">
        <f t="shared" si="3"/>
        <v/>
      </c>
    </row>
    <row r="451" spans="1:8">
      <c r="A451" s="828"/>
      <c r="B451" s="913"/>
      <c r="C451" s="834" t="s">
        <v>2151</v>
      </c>
      <c r="D451" s="854"/>
      <c r="E451" s="854"/>
      <c r="F451" s="855"/>
      <c r="G451" s="856"/>
      <c r="H451" s="857" t="str">
        <f t="shared" si="3"/>
        <v/>
      </c>
    </row>
    <row r="452" spans="1:8">
      <c r="A452" s="828"/>
      <c r="B452" s="913"/>
      <c r="C452" s="834" t="s">
        <v>2152</v>
      </c>
      <c r="D452" s="854"/>
      <c r="E452" s="854"/>
      <c r="F452" s="855"/>
      <c r="G452" s="856"/>
      <c r="H452" s="857" t="str">
        <f t="shared" si="3"/>
        <v/>
      </c>
    </row>
    <row r="453" spans="1:8">
      <c r="A453" s="828"/>
      <c r="B453" s="913"/>
      <c r="C453" s="834" t="s">
        <v>2153</v>
      </c>
      <c r="D453" s="854"/>
      <c r="E453" s="854"/>
      <c r="F453" s="855"/>
      <c r="G453" s="856"/>
      <c r="H453" s="857" t="str">
        <f t="shared" si="3"/>
        <v/>
      </c>
    </row>
    <row r="454" spans="1:8">
      <c r="A454" s="828"/>
      <c r="B454" s="913"/>
      <c r="C454" s="834" t="s">
        <v>2154</v>
      </c>
      <c r="D454" s="854"/>
      <c r="E454" s="854"/>
      <c r="F454" s="855"/>
      <c r="G454" s="856"/>
      <c r="H454" s="857" t="str">
        <f t="shared" si="3"/>
        <v/>
      </c>
    </row>
    <row r="455" spans="1:8">
      <c r="A455" s="828"/>
      <c r="B455" s="913"/>
      <c r="C455" s="834" t="s">
        <v>2155</v>
      </c>
      <c r="D455" s="854"/>
      <c r="E455" s="854"/>
      <c r="F455" s="855"/>
      <c r="G455" s="856"/>
      <c r="H455" s="857" t="str">
        <f t="shared" si="3"/>
        <v/>
      </c>
    </row>
    <row r="456" spans="1:8">
      <c r="A456" s="828"/>
      <c r="B456" s="913"/>
      <c r="C456" s="834" t="s">
        <v>2156</v>
      </c>
      <c r="D456" s="854"/>
      <c r="E456" s="854"/>
      <c r="F456" s="855"/>
      <c r="G456" s="856"/>
      <c r="H456" s="857" t="str">
        <f t="shared" si="3"/>
        <v/>
      </c>
    </row>
    <row r="457" spans="1:8" ht="30">
      <c r="A457" s="828"/>
      <c r="B457" s="913"/>
      <c r="C457" s="834" t="s">
        <v>2157</v>
      </c>
      <c r="D457" s="854"/>
      <c r="E457" s="854"/>
      <c r="F457" s="855"/>
      <c r="G457" s="856"/>
      <c r="H457" s="857" t="str">
        <f t="shared" si="3"/>
        <v/>
      </c>
    </row>
    <row r="458" spans="1:8">
      <c r="A458" s="828"/>
      <c r="B458" s="913"/>
      <c r="C458" s="834" t="s">
        <v>2158</v>
      </c>
      <c r="D458" s="854"/>
      <c r="E458" s="854"/>
      <c r="F458" s="855"/>
      <c r="G458" s="856"/>
      <c r="H458" s="857" t="str">
        <f t="shared" ref="H458:H521" si="4">IF(D458="","",G458*D458)</f>
        <v/>
      </c>
    </row>
    <row r="459" spans="1:8">
      <c r="A459" s="828"/>
      <c r="B459" s="913"/>
      <c r="C459" s="834" t="s">
        <v>2159</v>
      </c>
      <c r="D459" s="854"/>
      <c r="E459" s="854"/>
      <c r="F459" s="855"/>
      <c r="G459" s="856"/>
      <c r="H459" s="857" t="str">
        <f t="shared" si="4"/>
        <v/>
      </c>
    </row>
    <row r="460" spans="1:8">
      <c r="A460" s="828"/>
      <c r="B460" s="913"/>
      <c r="C460" s="870"/>
      <c r="D460" s="854"/>
      <c r="E460" s="854"/>
      <c r="F460" s="855"/>
      <c r="G460" s="856"/>
      <c r="H460" s="857" t="str">
        <f t="shared" si="4"/>
        <v/>
      </c>
    </row>
    <row r="461" spans="1:8">
      <c r="A461" s="828"/>
      <c r="B461" s="913" t="s">
        <v>2160</v>
      </c>
      <c r="C461" s="884" t="s">
        <v>2161</v>
      </c>
      <c r="D461" s="854">
        <v>1</v>
      </c>
      <c r="E461" s="854" t="s">
        <v>3</v>
      </c>
      <c r="F461" s="855"/>
      <c r="G461" s="856"/>
      <c r="H461" s="857">
        <f t="shared" si="4"/>
        <v>0</v>
      </c>
    </row>
    <row r="462" spans="1:8">
      <c r="A462" s="828"/>
      <c r="B462" s="913"/>
      <c r="C462" s="873" t="s">
        <v>2162</v>
      </c>
      <c r="D462" s="854"/>
      <c r="E462" s="854"/>
      <c r="F462" s="855"/>
      <c r="G462" s="856"/>
      <c r="H462" s="857" t="str">
        <f t="shared" si="4"/>
        <v/>
      </c>
    </row>
    <row r="463" spans="1:8" ht="120">
      <c r="A463" s="828"/>
      <c r="B463" s="913"/>
      <c r="C463" s="873" t="s">
        <v>2163</v>
      </c>
      <c r="D463" s="854"/>
      <c r="E463" s="854"/>
      <c r="F463" s="855"/>
      <c r="G463" s="856"/>
      <c r="H463" s="857" t="str">
        <f t="shared" si="4"/>
        <v/>
      </c>
    </row>
    <row r="464" spans="1:8">
      <c r="A464" s="828"/>
      <c r="B464" s="913"/>
      <c r="C464" s="873" t="s">
        <v>2164</v>
      </c>
      <c r="D464" s="854"/>
      <c r="E464" s="854"/>
      <c r="F464" s="855"/>
      <c r="G464" s="856"/>
      <c r="H464" s="857" t="str">
        <f t="shared" si="4"/>
        <v/>
      </c>
    </row>
    <row r="465" spans="1:8" ht="30">
      <c r="A465" s="828"/>
      <c r="B465" s="913"/>
      <c r="C465" s="873" t="s">
        <v>2165</v>
      </c>
      <c r="D465" s="854"/>
      <c r="E465" s="854"/>
      <c r="F465" s="855"/>
      <c r="G465" s="856"/>
      <c r="H465" s="857" t="str">
        <f t="shared" si="4"/>
        <v/>
      </c>
    </row>
    <row r="466" spans="1:8">
      <c r="A466" s="828"/>
      <c r="B466" s="913"/>
      <c r="C466" s="876" t="s">
        <v>2166</v>
      </c>
      <c r="D466" s="854"/>
      <c r="E466" s="854"/>
      <c r="F466" s="855"/>
      <c r="G466" s="856"/>
      <c r="H466" s="857" t="str">
        <f t="shared" si="4"/>
        <v/>
      </c>
    </row>
    <row r="467" spans="1:8">
      <c r="A467" s="828"/>
      <c r="B467" s="913"/>
      <c r="C467" s="873" t="s">
        <v>2167</v>
      </c>
      <c r="D467" s="854"/>
      <c r="E467" s="854"/>
      <c r="F467" s="855"/>
      <c r="G467" s="856"/>
      <c r="H467" s="857" t="str">
        <f t="shared" si="4"/>
        <v/>
      </c>
    </row>
    <row r="468" spans="1:8" ht="30">
      <c r="A468" s="828"/>
      <c r="B468" s="913"/>
      <c r="C468" s="873" t="s">
        <v>2168</v>
      </c>
      <c r="D468" s="854"/>
      <c r="E468" s="854"/>
      <c r="F468" s="855"/>
      <c r="G468" s="856"/>
      <c r="H468" s="857" t="str">
        <f t="shared" si="4"/>
        <v/>
      </c>
    </row>
    <row r="469" spans="1:8" ht="45">
      <c r="A469" s="828"/>
      <c r="B469" s="913"/>
      <c r="C469" s="873" t="s">
        <v>2169</v>
      </c>
      <c r="D469" s="854"/>
      <c r="E469" s="854"/>
      <c r="F469" s="855"/>
      <c r="G469" s="856"/>
      <c r="H469" s="857" t="str">
        <f t="shared" si="4"/>
        <v/>
      </c>
    </row>
    <row r="470" spans="1:8" ht="45">
      <c r="A470" s="828"/>
      <c r="B470" s="913"/>
      <c r="C470" s="873" t="s">
        <v>2170</v>
      </c>
      <c r="D470" s="854"/>
      <c r="E470" s="854"/>
      <c r="F470" s="855"/>
      <c r="G470" s="856"/>
      <c r="H470" s="857" t="str">
        <f t="shared" si="4"/>
        <v/>
      </c>
    </row>
    <row r="471" spans="1:8">
      <c r="A471" s="828"/>
      <c r="B471" s="913"/>
      <c r="C471" s="873" t="s">
        <v>2164</v>
      </c>
      <c r="D471" s="854"/>
      <c r="E471" s="854"/>
      <c r="F471" s="855"/>
      <c r="G471" s="856"/>
      <c r="H471" s="857" t="str">
        <f t="shared" si="4"/>
        <v/>
      </c>
    </row>
    <row r="472" spans="1:8" ht="30">
      <c r="A472" s="828"/>
      <c r="B472" s="913"/>
      <c r="C472" s="873" t="s">
        <v>2171</v>
      </c>
      <c r="D472" s="854"/>
      <c r="E472" s="854"/>
      <c r="F472" s="855"/>
      <c r="G472" s="856"/>
      <c r="H472" s="857" t="str">
        <f t="shared" si="4"/>
        <v/>
      </c>
    </row>
    <row r="473" spans="1:8" ht="30">
      <c r="A473" s="828"/>
      <c r="B473" s="913"/>
      <c r="C473" s="873" t="s">
        <v>2172</v>
      </c>
      <c r="D473" s="854"/>
      <c r="E473" s="854"/>
      <c r="F473" s="855"/>
      <c r="G473" s="856"/>
      <c r="H473" s="857" t="str">
        <f t="shared" si="4"/>
        <v/>
      </c>
    </row>
    <row r="474" spans="1:8">
      <c r="A474" s="828"/>
      <c r="B474" s="913"/>
      <c r="C474" s="876" t="s">
        <v>2173</v>
      </c>
      <c r="D474" s="854"/>
      <c r="E474" s="854"/>
      <c r="F474" s="855"/>
      <c r="G474" s="856"/>
      <c r="H474" s="857" t="str">
        <f t="shared" si="4"/>
        <v/>
      </c>
    </row>
    <row r="475" spans="1:8">
      <c r="A475" s="828"/>
      <c r="B475" s="913"/>
      <c r="C475" s="873" t="s">
        <v>2174</v>
      </c>
      <c r="D475" s="854"/>
      <c r="E475" s="854"/>
      <c r="F475" s="855"/>
      <c r="G475" s="856"/>
      <c r="H475" s="857" t="str">
        <f t="shared" si="4"/>
        <v/>
      </c>
    </row>
    <row r="476" spans="1:8" ht="45">
      <c r="A476" s="828"/>
      <c r="B476" s="913"/>
      <c r="C476" s="873" t="s">
        <v>2175</v>
      </c>
      <c r="D476" s="854"/>
      <c r="E476" s="854"/>
      <c r="F476" s="855"/>
      <c r="G476" s="856"/>
      <c r="H476" s="857" t="str">
        <f t="shared" si="4"/>
        <v/>
      </c>
    </row>
    <row r="477" spans="1:8">
      <c r="A477" s="828"/>
      <c r="B477" s="913"/>
      <c r="C477" s="873" t="s">
        <v>2176</v>
      </c>
      <c r="D477" s="854"/>
      <c r="E477" s="854"/>
      <c r="F477" s="855"/>
      <c r="G477" s="856"/>
      <c r="H477" s="857" t="str">
        <f t="shared" si="4"/>
        <v/>
      </c>
    </row>
    <row r="478" spans="1:8">
      <c r="A478" s="828"/>
      <c r="B478" s="913"/>
      <c r="C478" s="873" t="s">
        <v>2177</v>
      </c>
      <c r="D478" s="854"/>
      <c r="E478" s="854"/>
      <c r="F478" s="855"/>
      <c r="G478" s="856"/>
      <c r="H478" s="857" t="str">
        <f t="shared" si="4"/>
        <v/>
      </c>
    </row>
    <row r="479" spans="1:8">
      <c r="A479" s="828"/>
      <c r="B479" s="913"/>
      <c r="C479" s="873" t="s">
        <v>2178</v>
      </c>
      <c r="D479" s="854"/>
      <c r="E479" s="854"/>
      <c r="F479" s="855"/>
      <c r="G479" s="856"/>
      <c r="H479" s="857" t="str">
        <f t="shared" si="4"/>
        <v/>
      </c>
    </row>
    <row r="480" spans="1:8">
      <c r="A480" s="828"/>
      <c r="B480" s="913"/>
      <c r="C480" s="873" t="s">
        <v>2179</v>
      </c>
      <c r="D480" s="854"/>
      <c r="E480" s="854"/>
      <c r="F480" s="855"/>
      <c r="G480" s="856"/>
      <c r="H480" s="857" t="str">
        <f t="shared" si="4"/>
        <v/>
      </c>
    </row>
    <row r="481" spans="1:8">
      <c r="A481" s="828"/>
      <c r="B481" s="913"/>
      <c r="C481" s="873" t="s">
        <v>2180</v>
      </c>
      <c r="D481" s="854"/>
      <c r="E481" s="854"/>
      <c r="F481" s="855"/>
      <c r="G481" s="856"/>
      <c r="H481" s="857" t="str">
        <f t="shared" si="4"/>
        <v/>
      </c>
    </row>
    <row r="482" spans="1:8">
      <c r="A482" s="828"/>
      <c r="B482" s="913"/>
      <c r="C482" s="873" t="s">
        <v>2181</v>
      </c>
      <c r="D482" s="854"/>
      <c r="E482" s="854"/>
      <c r="F482" s="855"/>
      <c r="G482" s="856"/>
      <c r="H482" s="857" t="str">
        <f t="shared" si="4"/>
        <v/>
      </c>
    </row>
    <row r="483" spans="1:8">
      <c r="A483" s="828"/>
      <c r="B483" s="913"/>
      <c r="C483" s="870"/>
      <c r="D483" s="854"/>
      <c r="E483" s="854"/>
      <c r="F483" s="855"/>
      <c r="G483" s="856"/>
      <c r="H483" s="857" t="str">
        <f t="shared" si="4"/>
        <v/>
      </c>
    </row>
    <row r="484" spans="1:8" ht="30">
      <c r="A484" s="828"/>
      <c r="B484" s="913" t="s">
        <v>2182</v>
      </c>
      <c r="C484" s="884" t="s">
        <v>2183</v>
      </c>
      <c r="D484" s="854">
        <v>1</v>
      </c>
      <c r="E484" s="854" t="s">
        <v>3</v>
      </c>
      <c r="F484" s="855"/>
      <c r="G484" s="856"/>
      <c r="H484" s="857">
        <f t="shared" si="4"/>
        <v>0</v>
      </c>
    </row>
    <row r="485" spans="1:8" ht="45">
      <c r="A485" s="828"/>
      <c r="B485" s="913"/>
      <c r="C485" s="873" t="s">
        <v>2184</v>
      </c>
      <c r="D485" s="874"/>
      <c r="E485" s="874"/>
      <c r="F485" s="855" t="s">
        <v>2185</v>
      </c>
      <c r="G485" s="856"/>
      <c r="H485" s="857" t="str">
        <f t="shared" si="4"/>
        <v/>
      </c>
    </row>
    <row r="486" spans="1:8">
      <c r="A486" s="828"/>
      <c r="B486" s="913"/>
      <c r="C486" s="873" t="s">
        <v>2186</v>
      </c>
      <c r="D486" s="874"/>
      <c r="E486" s="874"/>
      <c r="F486" s="855"/>
      <c r="G486" s="856"/>
      <c r="H486" s="857" t="str">
        <f t="shared" si="4"/>
        <v/>
      </c>
    </row>
    <row r="487" spans="1:8">
      <c r="A487" s="828"/>
      <c r="B487" s="913"/>
      <c r="C487" s="873" t="s">
        <v>2187</v>
      </c>
      <c r="D487" s="874"/>
      <c r="E487" s="874"/>
      <c r="F487" s="855"/>
      <c r="G487" s="856"/>
      <c r="H487" s="857" t="str">
        <f t="shared" si="4"/>
        <v/>
      </c>
    </row>
    <row r="488" spans="1:8">
      <c r="A488" s="828"/>
      <c r="B488" s="913"/>
      <c r="C488" s="873" t="s">
        <v>2188</v>
      </c>
      <c r="D488" s="874"/>
      <c r="E488" s="874"/>
      <c r="F488" s="855"/>
      <c r="G488" s="856"/>
      <c r="H488" s="857" t="str">
        <f t="shared" si="4"/>
        <v/>
      </c>
    </row>
    <row r="489" spans="1:8">
      <c r="A489" s="828"/>
      <c r="B489" s="913"/>
      <c r="C489" s="873" t="s">
        <v>2189</v>
      </c>
      <c r="D489" s="874"/>
      <c r="E489" s="874"/>
      <c r="F489" s="855"/>
      <c r="G489" s="856"/>
      <c r="H489" s="857" t="str">
        <f t="shared" si="4"/>
        <v/>
      </c>
    </row>
    <row r="490" spans="1:8">
      <c r="A490" s="828"/>
      <c r="B490" s="913"/>
      <c r="C490" s="873" t="s">
        <v>2190</v>
      </c>
      <c r="D490" s="874"/>
      <c r="E490" s="874"/>
      <c r="F490" s="855"/>
      <c r="G490" s="856"/>
      <c r="H490" s="857" t="str">
        <f t="shared" si="4"/>
        <v/>
      </c>
    </row>
    <row r="491" spans="1:8">
      <c r="A491" s="828"/>
      <c r="B491" s="913"/>
      <c r="C491" s="873" t="s">
        <v>2191</v>
      </c>
      <c r="D491" s="874"/>
      <c r="E491" s="874"/>
      <c r="F491" s="855"/>
      <c r="G491" s="856"/>
      <c r="H491" s="857" t="str">
        <f t="shared" si="4"/>
        <v/>
      </c>
    </row>
    <row r="492" spans="1:8">
      <c r="A492" s="828"/>
      <c r="B492" s="913"/>
      <c r="C492" s="834"/>
      <c r="D492" s="874"/>
      <c r="E492" s="874"/>
      <c r="F492" s="855"/>
      <c r="G492" s="856"/>
      <c r="H492" s="857" t="str">
        <f t="shared" si="4"/>
        <v/>
      </c>
    </row>
    <row r="493" spans="1:8">
      <c r="A493" s="828"/>
      <c r="B493" s="913"/>
      <c r="C493" s="834" t="s">
        <v>2192</v>
      </c>
      <c r="D493" s="874">
        <v>1</v>
      </c>
      <c r="E493" s="874" t="s">
        <v>3</v>
      </c>
      <c r="F493" s="855"/>
      <c r="G493" s="856"/>
      <c r="H493" s="857">
        <f t="shared" si="4"/>
        <v>0</v>
      </c>
    </row>
    <row r="494" spans="1:8">
      <c r="A494" s="828"/>
      <c r="B494" s="913"/>
      <c r="C494" s="834" t="s">
        <v>2193</v>
      </c>
      <c r="D494" s="874"/>
      <c r="E494" s="874"/>
      <c r="F494" s="855"/>
      <c r="G494" s="856"/>
      <c r="H494" s="857" t="str">
        <f t="shared" si="4"/>
        <v/>
      </c>
    </row>
    <row r="495" spans="1:8" ht="30">
      <c r="A495" s="828"/>
      <c r="B495" s="913"/>
      <c r="C495" s="834" t="s">
        <v>2194</v>
      </c>
      <c r="D495" s="874"/>
      <c r="E495" s="874"/>
      <c r="F495" s="855"/>
      <c r="G495" s="856"/>
      <c r="H495" s="857" t="str">
        <f t="shared" si="4"/>
        <v/>
      </c>
    </row>
    <row r="496" spans="1:8">
      <c r="A496" s="828"/>
      <c r="B496" s="913"/>
      <c r="C496" s="834" t="s">
        <v>2195</v>
      </c>
      <c r="D496" s="874"/>
      <c r="E496" s="874"/>
      <c r="F496" s="855"/>
      <c r="G496" s="856"/>
      <c r="H496" s="857"/>
    </row>
    <row r="497" spans="1:8">
      <c r="A497" s="828"/>
      <c r="B497" s="913"/>
      <c r="C497" s="834" t="s">
        <v>1955</v>
      </c>
      <c r="D497" s="879"/>
      <c r="E497" s="880"/>
      <c r="F497" s="855"/>
      <c r="G497" s="856"/>
      <c r="H497" s="857"/>
    </row>
    <row r="498" spans="1:8">
      <c r="A498" s="828"/>
      <c r="B498" s="913"/>
      <c r="C498" s="834" t="s">
        <v>2196</v>
      </c>
      <c r="D498" s="879"/>
      <c r="E498" s="880"/>
      <c r="F498" s="855"/>
      <c r="G498" s="856"/>
      <c r="H498" s="857"/>
    </row>
    <row r="499" spans="1:8">
      <c r="A499" s="828"/>
      <c r="B499" s="913"/>
      <c r="C499" s="870"/>
      <c r="D499" s="854"/>
      <c r="E499" s="854"/>
      <c r="F499" s="855"/>
      <c r="G499" s="856"/>
      <c r="H499" s="857" t="str">
        <f t="shared" si="4"/>
        <v/>
      </c>
    </row>
    <row r="500" spans="1:8">
      <c r="A500" s="828"/>
      <c r="B500" s="916" t="s">
        <v>2001</v>
      </c>
      <c r="C500" s="922" t="s">
        <v>1985</v>
      </c>
      <c r="D500" s="883">
        <v>1</v>
      </c>
      <c r="E500" s="883" t="s">
        <v>1971</v>
      </c>
      <c r="F500" s="855"/>
      <c r="G500" s="856"/>
      <c r="H500" s="857">
        <f t="shared" si="4"/>
        <v>0</v>
      </c>
    </row>
    <row r="501" spans="1:8">
      <c r="A501" s="828"/>
      <c r="B501" s="916"/>
      <c r="C501" s="882" t="s">
        <v>2002</v>
      </c>
      <c r="D501" s="883"/>
      <c r="E501" s="883"/>
      <c r="F501" s="855"/>
      <c r="G501" s="856"/>
      <c r="H501" s="857" t="str">
        <f t="shared" si="4"/>
        <v/>
      </c>
    </row>
    <row r="502" spans="1:8" ht="30">
      <c r="A502" s="828"/>
      <c r="B502" s="913"/>
      <c r="C502" s="945" t="s">
        <v>2073</v>
      </c>
      <c r="D502" s="854"/>
      <c r="E502" s="854"/>
      <c r="F502" s="855"/>
      <c r="G502" s="856"/>
      <c r="H502" s="857" t="str">
        <f t="shared" si="4"/>
        <v/>
      </c>
    </row>
    <row r="503" spans="1:8">
      <c r="A503" s="828"/>
      <c r="B503" s="913"/>
      <c r="C503" s="873" t="s">
        <v>2197</v>
      </c>
      <c r="D503" s="854"/>
      <c r="E503" s="854"/>
      <c r="F503" s="855"/>
      <c r="G503" s="856"/>
      <c r="H503" s="857" t="str">
        <f t="shared" si="4"/>
        <v/>
      </c>
    </row>
    <row r="504" spans="1:8" ht="45">
      <c r="A504" s="828"/>
      <c r="B504" s="913"/>
      <c r="C504" s="875" t="s">
        <v>2075</v>
      </c>
      <c r="D504" s="854"/>
      <c r="E504" s="854"/>
      <c r="F504" s="855"/>
      <c r="G504" s="856"/>
      <c r="H504" s="857" t="str">
        <f t="shared" si="4"/>
        <v/>
      </c>
    </row>
    <row r="505" spans="1:8" ht="45">
      <c r="A505" s="828"/>
      <c r="B505" s="913"/>
      <c r="C505" s="875" t="s">
        <v>2076</v>
      </c>
      <c r="D505" s="854"/>
      <c r="E505" s="854"/>
      <c r="F505" s="855"/>
      <c r="G505" s="856"/>
      <c r="H505" s="857" t="str">
        <f t="shared" si="4"/>
        <v/>
      </c>
    </row>
    <row r="506" spans="1:8" ht="30">
      <c r="A506" s="828"/>
      <c r="B506" s="913"/>
      <c r="C506" s="875" t="s">
        <v>2077</v>
      </c>
      <c r="D506" s="854"/>
      <c r="E506" s="854"/>
      <c r="F506" s="855"/>
      <c r="G506" s="856"/>
      <c r="H506" s="857" t="str">
        <f t="shared" si="4"/>
        <v/>
      </c>
    </row>
    <row r="507" spans="1:8" ht="60">
      <c r="A507" s="828"/>
      <c r="B507" s="913"/>
      <c r="C507" s="875" t="s">
        <v>2078</v>
      </c>
      <c r="D507" s="854"/>
      <c r="E507" s="854"/>
      <c r="F507" s="855"/>
      <c r="G507" s="856"/>
      <c r="H507" s="857" t="str">
        <f t="shared" si="4"/>
        <v/>
      </c>
    </row>
    <row r="508" spans="1:8" ht="30">
      <c r="A508" s="828"/>
      <c r="B508" s="913"/>
      <c r="C508" s="875" t="s">
        <v>2079</v>
      </c>
      <c r="D508" s="854"/>
      <c r="E508" s="854"/>
      <c r="F508" s="855"/>
      <c r="G508" s="856"/>
      <c r="H508" s="857" t="str">
        <f t="shared" si="4"/>
        <v/>
      </c>
    </row>
    <row r="509" spans="1:8">
      <c r="A509" s="828"/>
      <c r="B509" s="913"/>
      <c r="C509" s="873"/>
      <c r="D509" s="854"/>
      <c r="E509" s="854"/>
      <c r="F509" s="855"/>
      <c r="G509" s="856"/>
      <c r="H509" s="857" t="str">
        <f t="shared" si="4"/>
        <v/>
      </c>
    </row>
    <row r="510" spans="1:8" ht="18.75">
      <c r="A510" s="828"/>
      <c r="B510" s="913"/>
      <c r="C510" s="908" t="s">
        <v>2198</v>
      </c>
      <c r="D510" s="854"/>
      <c r="E510" s="854"/>
      <c r="F510" s="855"/>
      <c r="G510" s="856"/>
      <c r="H510" s="857" t="str">
        <f t="shared" si="4"/>
        <v/>
      </c>
    </row>
    <row r="511" spans="1:8">
      <c r="A511" s="828"/>
      <c r="B511" s="913"/>
      <c r="C511" s="873"/>
      <c r="D511" s="854"/>
      <c r="E511" s="854"/>
      <c r="F511" s="855"/>
      <c r="G511" s="856"/>
      <c r="H511" s="857" t="str">
        <f t="shared" si="4"/>
        <v/>
      </c>
    </row>
    <row r="512" spans="1:8">
      <c r="A512" s="929"/>
      <c r="B512" s="930" t="s">
        <v>2199</v>
      </c>
      <c r="C512" s="931" t="s">
        <v>2874</v>
      </c>
      <c r="D512" s="874">
        <v>1</v>
      </c>
      <c r="E512" s="874" t="s">
        <v>1971</v>
      </c>
      <c r="F512" s="855" t="s">
        <v>2117</v>
      </c>
      <c r="G512" s="856"/>
      <c r="H512" s="857">
        <f t="shared" si="4"/>
        <v>0</v>
      </c>
    </row>
    <row r="513" spans="1:8" ht="45">
      <c r="A513" s="828"/>
      <c r="B513" s="913"/>
      <c r="C513" s="877" t="s">
        <v>2877</v>
      </c>
      <c r="D513" s="874"/>
      <c r="E513" s="874"/>
      <c r="F513" s="855"/>
      <c r="G513" s="856"/>
      <c r="H513" s="857" t="str">
        <f t="shared" si="4"/>
        <v/>
      </c>
    </row>
    <row r="514" spans="1:8" ht="30">
      <c r="A514" s="828"/>
      <c r="B514" s="913"/>
      <c r="C514" s="873" t="s">
        <v>2881</v>
      </c>
      <c r="D514" s="874"/>
      <c r="E514" s="874"/>
      <c r="F514" s="855"/>
      <c r="G514" s="856"/>
      <c r="H514" s="857" t="str">
        <f t="shared" si="4"/>
        <v/>
      </c>
    </row>
    <row r="515" spans="1:8" ht="30">
      <c r="A515" s="828"/>
      <c r="B515" s="913"/>
      <c r="C515" s="873" t="s">
        <v>2118</v>
      </c>
      <c r="D515" s="874"/>
      <c r="E515" s="874"/>
      <c r="F515" s="855"/>
      <c r="G515" s="856"/>
      <c r="H515" s="857" t="str">
        <f t="shared" si="4"/>
        <v/>
      </c>
    </row>
    <row r="516" spans="1:8">
      <c r="A516" s="828"/>
      <c r="B516" s="913"/>
      <c r="C516" s="873"/>
      <c r="D516" s="854"/>
      <c r="E516" s="854"/>
      <c r="F516" s="855"/>
      <c r="G516" s="856"/>
      <c r="H516" s="857" t="str">
        <f t="shared" si="4"/>
        <v/>
      </c>
    </row>
    <row r="517" spans="1:8">
      <c r="A517" s="828"/>
      <c r="B517" s="913" t="s">
        <v>2200</v>
      </c>
      <c r="C517" s="846" t="s">
        <v>2201</v>
      </c>
      <c r="D517" s="874">
        <v>1</v>
      </c>
      <c r="E517" s="874" t="s">
        <v>66</v>
      </c>
      <c r="F517" s="855"/>
      <c r="G517" s="856"/>
      <c r="H517" s="857">
        <f t="shared" si="4"/>
        <v>0</v>
      </c>
    </row>
    <row r="518" spans="1:8">
      <c r="A518" s="828"/>
      <c r="B518" s="913"/>
      <c r="C518" s="834" t="s">
        <v>2202</v>
      </c>
      <c r="D518" s="874"/>
      <c r="E518" s="874"/>
      <c r="F518" s="855"/>
      <c r="G518" s="856"/>
      <c r="H518" s="857" t="str">
        <f t="shared" si="4"/>
        <v/>
      </c>
    </row>
    <row r="519" spans="1:8">
      <c r="A519" s="828"/>
      <c r="B519" s="913"/>
      <c r="C519" s="834" t="s">
        <v>2203</v>
      </c>
      <c r="D519" s="874"/>
      <c r="E519" s="874"/>
      <c r="F519" s="855"/>
      <c r="G519" s="856"/>
      <c r="H519" s="857" t="str">
        <f t="shared" si="4"/>
        <v/>
      </c>
    </row>
    <row r="520" spans="1:8">
      <c r="A520" s="828"/>
      <c r="B520" s="913"/>
      <c r="C520" s="878" t="s">
        <v>2204</v>
      </c>
      <c r="D520" s="874"/>
      <c r="E520" s="874"/>
      <c r="F520" s="855"/>
      <c r="G520" s="856"/>
      <c r="H520" s="857" t="str">
        <f t="shared" si="4"/>
        <v/>
      </c>
    </row>
    <row r="521" spans="1:8">
      <c r="A521" s="828"/>
      <c r="B521" s="913"/>
      <c r="C521" s="834" t="s">
        <v>2205</v>
      </c>
      <c r="D521" s="874"/>
      <c r="E521" s="874"/>
      <c r="F521" s="855"/>
      <c r="G521" s="856"/>
      <c r="H521" s="857" t="str">
        <f t="shared" si="4"/>
        <v/>
      </c>
    </row>
    <row r="522" spans="1:8">
      <c r="A522" s="828"/>
      <c r="B522" s="913"/>
      <c r="C522" s="834" t="s">
        <v>2206</v>
      </c>
      <c r="D522" s="874"/>
      <c r="E522" s="874"/>
      <c r="F522" s="855"/>
      <c r="G522" s="856"/>
      <c r="H522" s="857" t="str">
        <f t="shared" ref="H522:H585" si="5">IF(D522="","",G522*D522)</f>
        <v/>
      </c>
    </row>
    <row r="523" spans="1:8">
      <c r="A523" s="828"/>
      <c r="B523" s="913"/>
      <c r="C523" s="834" t="s">
        <v>2207</v>
      </c>
      <c r="D523" s="874"/>
      <c r="E523" s="874"/>
      <c r="F523" s="855"/>
      <c r="G523" s="856"/>
      <c r="H523" s="857" t="str">
        <f t="shared" si="5"/>
        <v/>
      </c>
    </row>
    <row r="524" spans="1:8" ht="30">
      <c r="A524" s="828"/>
      <c r="B524" s="913"/>
      <c r="C524" s="834" t="s">
        <v>2208</v>
      </c>
      <c r="D524" s="874"/>
      <c r="E524" s="874"/>
      <c r="F524" s="855"/>
      <c r="G524" s="856"/>
      <c r="H524" s="857" t="str">
        <f t="shared" si="5"/>
        <v/>
      </c>
    </row>
    <row r="525" spans="1:8">
      <c r="A525" s="828"/>
      <c r="B525" s="913"/>
      <c r="C525" s="834" t="s">
        <v>2209</v>
      </c>
      <c r="D525" s="874"/>
      <c r="E525" s="874"/>
      <c r="F525" s="855"/>
      <c r="G525" s="856"/>
      <c r="H525" s="857" t="str">
        <f t="shared" si="5"/>
        <v/>
      </c>
    </row>
    <row r="526" spans="1:8" ht="30">
      <c r="A526" s="828"/>
      <c r="B526" s="913"/>
      <c r="C526" s="834" t="s">
        <v>2210</v>
      </c>
      <c r="D526" s="874"/>
      <c r="E526" s="874"/>
      <c r="F526" s="855"/>
      <c r="G526" s="856"/>
      <c r="H526" s="857" t="str">
        <f t="shared" si="5"/>
        <v/>
      </c>
    </row>
    <row r="527" spans="1:8" ht="30">
      <c r="A527" s="828"/>
      <c r="B527" s="913"/>
      <c r="C527" s="834" t="s">
        <v>2211</v>
      </c>
      <c r="D527" s="874"/>
      <c r="E527" s="874"/>
      <c r="F527" s="855"/>
      <c r="G527" s="856"/>
      <c r="H527" s="857" t="str">
        <f t="shared" si="5"/>
        <v/>
      </c>
    </row>
    <row r="528" spans="1:8">
      <c r="A528" s="828"/>
      <c r="B528" s="913"/>
      <c r="C528" s="878" t="s">
        <v>2212</v>
      </c>
      <c r="D528" s="874"/>
      <c r="E528" s="874"/>
      <c r="F528" s="855"/>
      <c r="G528" s="856"/>
      <c r="H528" s="857" t="str">
        <f t="shared" si="5"/>
        <v/>
      </c>
    </row>
    <row r="529" spans="1:8">
      <c r="A529" s="828"/>
      <c r="B529" s="913"/>
      <c r="C529" s="834" t="s">
        <v>2213</v>
      </c>
      <c r="D529" s="874"/>
      <c r="E529" s="874"/>
      <c r="F529" s="855"/>
      <c r="G529" s="856"/>
      <c r="H529" s="857" t="str">
        <f t="shared" si="5"/>
        <v/>
      </c>
    </row>
    <row r="530" spans="1:8">
      <c r="A530" s="828"/>
      <c r="B530" s="913"/>
      <c r="C530" s="834" t="s">
        <v>2214</v>
      </c>
      <c r="D530" s="874"/>
      <c r="E530" s="874"/>
      <c r="F530" s="855"/>
      <c r="G530" s="856"/>
      <c r="H530" s="857" t="str">
        <f t="shared" si="5"/>
        <v/>
      </c>
    </row>
    <row r="531" spans="1:8">
      <c r="A531" s="828"/>
      <c r="B531" s="913"/>
      <c r="C531" s="834" t="s">
        <v>2215</v>
      </c>
      <c r="D531" s="874"/>
      <c r="E531" s="874"/>
      <c r="F531" s="855"/>
      <c r="G531" s="856"/>
      <c r="H531" s="857" t="str">
        <f t="shared" si="5"/>
        <v/>
      </c>
    </row>
    <row r="532" spans="1:8">
      <c r="A532" s="828"/>
      <c r="B532" s="913"/>
      <c r="C532" s="834" t="s">
        <v>2216</v>
      </c>
      <c r="D532" s="874"/>
      <c r="E532" s="874"/>
      <c r="F532" s="855"/>
      <c r="G532" s="856"/>
      <c r="H532" s="857" t="str">
        <f t="shared" si="5"/>
        <v/>
      </c>
    </row>
    <row r="533" spans="1:8">
      <c r="A533" s="828"/>
      <c r="B533" s="913"/>
      <c r="C533" s="834" t="s">
        <v>2217</v>
      </c>
      <c r="D533" s="874"/>
      <c r="E533" s="874"/>
      <c r="F533" s="855"/>
      <c r="G533" s="856"/>
      <c r="H533" s="857" t="str">
        <f t="shared" si="5"/>
        <v/>
      </c>
    </row>
    <row r="534" spans="1:8">
      <c r="A534" s="828"/>
      <c r="B534" s="913"/>
      <c r="C534" s="834" t="s">
        <v>2218</v>
      </c>
      <c r="D534" s="874"/>
      <c r="E534" s="874"/>
      <c r="F534" s="855"/>
      <c r="G534" s="856"/>
      <c r="H534" s="857" t="str">
        <f t="shared" si="5"/>
        <v/>
      </c>
    </row>
    <row r="535" spans="1:8">
      <c r="A535" s="885"/>
      <c r="B535" s="917"/>
      <c r="C535" s="886" t="s">
        <v>2219</v>
      </c>
      <c r="D535" s="887"/>
      <c r="E535" s="887"/>
      <c r="F535" s="888"/>
      <c r="G535" s="889"/>
      <c r="H535" s="890" t="str">
        <f t="shared" si="5"/>
        <v/>
      </c>
    </row>
    <row r="536" spans="1:8">
      <c r="A536" s="828"/>
      <c r="B536" s="913"/>
      <c r="C536" s="870"/>
      <c r="D536" s="874"/>
      <c r="E536" s="874"/>
      <c r="F536" s="855"/>
      <c r="G536" s="856"/>
      <c r="H536" s="857" t="str">
        <f t="shared" si="5"/>
        <v/>
      </c>
    </row>
    <row r="537" spans="1:8">
      <c r="A537" s="828"/>
      <c r="B537" s="916" t="s">
        <v>1984</v>
      </c>
      <c r="C537" s="922" t="s">
        <v>1985</v>
      </c>
      <c r="D537" s="883">
        <v>1</v>
      </c>
      <c r="E537" s="883" t="s">
        <v>1971</v>
      </c>
      <c r="F537" s="855"/>
      <c r="G537" s="856"/>
      <c r="H537" s="857">
        <f t="shared" si="5"/>
        <v>0</v>
      </c>
    </row>
    <row r="538" spans="1:8">
      <c r="A538" s="828"/>
      <c r="B538" s="916"/>
      <c r="C538" s="882" t="s">
        <v>1986</v>
      </c>
      <c r="D538" s="883"/>
      <c r="E538" s="883"/>
      <c r="F538" s="855"/>
      <c r="G538" s="856"/>
      <c r="H538" s="857" t="str">
        <f t="shared" si="5"/>
        <v/>
      </c>
    </row>
    <row r="539" spans="1:8" ht="30">
      <c r="A539" s="828"/>
      <c r="B539" s="913"/>
      <c r="C539" s="945" t="s">
        <v>2073</v>
      </c>
      <c r="D539" s="874"/>
      <c r="E539" s="874"/>
      <c r="F539" s="855"/>
      <c r="G539" s="856"/>
      <c r="H539" s="857" t="str">
        <f t="shared" si="5"/>
        <v/>
      </c>
    </row>
    <row r="540" spans="1:8">
      <c r="A540" s="828"/>
      <c r="B540" s="913"/>
      <c r="C540" s="873" t="s">
        <v>2126</v>
      </c>
      <c r="D540" s="874"/>
      <c r="E540" s="874"/>
      <c r="F540" s="855"/>
      <c r="G540" s="856"/>
      <c r="H540" s="857" t="str">
        <f t="shared" si="5"/>
        <v/>
      </c>
    </row>
    <row r="541" spans="1:8" ht="45">
      <c r="A541" s="828"/>
      <c r="B541" s="913"/>
      <c r="C541" s="875" t="s">
        <v>2075</v>
      </c>
      <c r="D541" s="874"/>
      <c r="E541" s="874"/>
      <c r="F541" s="855"/>
      <c r="G541" s="856"/>
      <c r="H541" s="857" t="str">
        <f t="shared" si="5"/>
        <v/>
      </c>
    </row>
    <row r="542" spans="1:8" ht="45">
      <c r="A542" s="828"/>
      <c r="B542" s="913"/>
      <c r="C542" s="875" t="s">
        <v>2076</v>
      </c>
      <c r="D542" s="874"/>
      <c r="E542" s="874"/>
      <c r="F542" s="855"/>
      <c r="G542" s="856"/>
      <c r="H542" s="857" t="str">
        <f t="shared" si="5"/>
        <v/>
      </c>
    </row>
    <row r="543" spans="1:8" ht="30">
      <c r="A543" s="828"/>
      <c r="B543" s="913"/>
      <c r="C543" s="875" t="s">
        <v>2077</v>
      </c>
      <c r="D543" s="874"/>
      <c r="E543" s="874"/>
      <c r="F543" s="855"/>
      <c r="G543" s="856"/>
      <c r="H543" s="857" t="str">
        <f t="shared" si="5"/>
        <v/>
      </c>
    </row>
    <row r="544" spans="1:8" ht="60">
      <c r="A544" s="828"/>
      <c r="B544" s="913"/>
      <c r="C544" s="875" t="s">
        <v>2078</v>
      </c>
      <c r="D544" s="874"/>
      <c r="E544" s="874"/>
      <c r="F544" s="855"/>
      <c r="G544" s="856"/>
      <c r="H544" s="857" t="str">
        <f t="shared" si="5"/>
        <v/>
      </c>
    </row>
    <row r="545" spans="1:8" ht="30">
      <c r="A545" s="828"/>
      <c r="B545" s="913"/>
      <c r="C545" s="875" t="s">
        <v>2079</v>
      </c>
      <c r="D545" s="874"/>
      <c r="E545" s="874"/>
      <c r="F545" s="855"/>
      <c r="G545" s="856"/>
      <c r="H545" s="857" t="str">
        <f t="shared" si="5"/>
        <v/>
      </c>
    </row>
    <row r="546" spans="1:8">
      <c r="A546" s="828"/>
      <c r="B546" s="913"/>
      <c r="C546" s="870"/>
      <c r="D546" s="874"/>
      <c r="E546" s="874"/>
      <c r="F546" s="855"/>
      <c r="G546" s="856"/>
      <c r="H546" s="857" t="str">
        <f t="shared" si="5"/>
        <v/>
      </c>
    </row>
    <row r="547" spans="1:8">
      <c r="A547" s="828"/>
      <c r="B547" s="916" t="s">
        <v>2013</v>
      </c>
      <c r="C547" s="922" t="s">
        <v>1985</v>
      </c>
      <c r="D547" s="883">
        <v>1</v>
      </c>
      <c r="E547" s="883" t="s">
        <v>1971</v>
      </c>
      <c r="F547" s="855"/>
      <c r="G547" s="856"/>
      <c r="H547" s="857">
        <f t="shared" si="5"/>
        <v>0</v>
      </c>
    </row>
    <row r="548" spans="1:8">
      <c r="A548" s="828"/>
      <c r="B548" s="916"/>
      <c r="C548" s="882" t="s">
        <v>2014</v>
      </c>
      <c r="D548" s="883"/>
      <c r="E548" s="883"/>
      <c r="F548" s="855"/>
      <c r="G548" s="856"/>
      <c r="H548" s="857" t="str">
        <f t="shared" si="5"/>
        <v/>
      </c>
    </row>
    <row r="549" spans="1:8" ht="30">
      <c r="A549" s="828"/>
      <c r="B549" s="913"/>
      <c r="C549" s="945" t="s">
        <v>2073</v>
      </c>
      <c r="D549" s="874"/>
      <c r="E549" s="874"/>
      <c r="F549" s="855"/>
      <c r="G549" s="856"/>
      <c r="H549" s="857" t="str">
        <f t="shared" si="5"/>
        <v/>
      </c>
    </row>
    <row r="550" spans="1:8">
      <c r="A550" s="828"/>
      <c r="B550" s="913"/>
      <c r="C550" s="873" t="s">
        <v>2126</v>
      </c>
      <c r="D550" s="874"/>
      <c r="E550" s="874"/>
      <c r="F550" s="855"/>
      <c r="G550" s="856"/>
      <c r="H550" s="857" t="str">
        <f t="shared" si="5"/>
        <v/>
      </c>
    </row>
    <row r="551" spans="1:8" ht="45">
      <c r="A551" s="828"/>
      <c r="B551" s="913"/>
      <c r="C551" s="875" t="s">
        <v>2075</v>
      </c>
      <c r="D551" s="874"/>
      <c r="E551" s="874"/>
      <c r="F551" s="855"/>
      <c r="G551" s="856"/>
      <c r="H551" s="857" t="str">
        <f t="shared" si="5"/>
        <v/>
      </c>
    </row>
    <row r="552" spans="1:8" ht="45">
      <c r="A552" s="828"/>
      <c r="B552" s="913"/>
      <c r="C552" s="875" t="s">
        <v>2076</v>
      </c>
      <c r="D552" s="874"/>
      <c r="E552" s="874"/>
      <c r="F552" s="855"/>
      <c r="G552" s="856"/>
      <c r="H552" s="857" t="str">
        <f t="shared" si="5"/>
        <v/>
      </c>
    </row>
    <row r="553" spans="1:8" ht="30">
      <c r="A553" s="828"/>
      <c r="B553" s="913"/>
      <c r="C553" s="875" t="s">
        <v>2077</v>
      </c>
      <c r="D553" s="874"/>
      <c r="E553" s="874"/>
      <c r="F553" s="855"/>
      <c r="G553" s="856"/>
      <c r="H553" s="857" t="str">
        <f t="shared" si="5"/>
        <v/>
      </c>
    </row>
    <row r="554" spans="1:8" ht="60">
      <c r="A554" s="828"/>
      <c r="B554" s="913"/>
      <c r="C554" s="875" t="s">
        <v>2078</v>
      </c>
      <c r="D554" s="874"/>
      <c r="E554" s="874"/>
      <c r="F554" s="855"/>
      <c r="G554" s="856"/>
      <c r="H554" s="857" t="str">
        <f t="shared" si="5"/>
        <v/>
      </c>
    </row>
    <row r="555" spans="1:8" ht="30">
      <c r="A555" s="828"/>
      <c r="B555" s="913"/>
      <c r="C555" s="875" t="s">
        <v>2079</v>
      </c>
      <c r="D555" s="874"/>
      <c r="E555" s="874"/>
      <c r="F555" s="855"/>
      <c r="G555" s="856"/>
      <c r="H555" s="857" t="str">
        <f t="shared" si="5"/>
        <v/>
      </c>
    </row>
    <row r="556" spans="1:8">
      <c r="A556" s="828"/>
      <c r="B556" s="913"/>
      <c r="C556" s="870"/>
      <c r="D556" s="854"/>
      <c r="E556" s="854"/>
      <c r="F556" s="855"/>
      <c r="G556" s="856"/>
      <c r="H556" s="857" t="str">
        <f t="shared" si="5"/>
        <v/>
      </c>
    </row>
    <row r="557" spans="1:8">
      <c r="A557" s="828"/>
      <c r="B557" s="913"/>
      <c r="C557" s="870"/>
      <c r="D557" s="854"/>
      <c r="E557" s="854"/>
      <c r="F557" s="855"/>
      <c r="G557" s="856"/>
      <c r="H557" s="857" t="str">
        <f t="shared" si="5"/>
        <v/>
      </c>
    </row>
    <row r="558" spans="1:8">
      <c r="A558" s="828"/>
      <c r="B558" s="913" t="s">
        <v>2220</v>
      </c>
      <c r="C558" s="884" t="s">
        <v>2221</v>
      </c>
      <c r="D558" s="854">
        <v>1</v>
      </c>
      <c r="E558" s="854" t="s">
        <v>3</v>
      </c>
      <c r="F558" s="855"/>
      <c r="G558" s="856"/>
      <c r="H558" s="857">
        <f t="shared" si="5"/>
        <v>0</v>
      </c>
    </row>
    <row r="559" spans="1:8" ht="30">
      <c r="A559" s="828"/>
      <c r="B559" s="913"/>
      <c r="C559" s="873" t="s">
        <v>2222</v>
      </c>
      <c r="D559" s="854"/>
      <c r="E559" s="854"/>
      <c r="F559" s="855"/>
      <c r="G559" s="856"/>
      <c r="H559" s="857" t="str">
        <f t="shared" si="5"/>
        <v/>
      </c>
    </row>
    <row r="560" spans="1:8">
      <c r="A560" s="828"/>
      <c r="B560" s="913"/>
      <c r="C560" s="873" t="s">
        <v>2223</v>
      </c>
      <c r="D560" s="854"/>
      <c r="E560" s="854"/>
      <c r="F560" s="855"/>
      <c r="G560" s="856"/>
      <c r="H560" s="857" t="str">
        <f t="shared" si="5"/>
        <v/>
      </c>
    </row>
    <row r="561" spans="1:8">
      <c r="A561" s="828"/>
      <c r="B561" s="913"/>
      <c r="C561" s="873" t="s">
        <v>2224</v>
      </c>
      <c r="D561" s="854"/>
      <c r="E561" s="854"/>
      <c r="F561" s="855"/>
      <c r="G561" s="856"/>
      <c r="H561" s="857" t="str">
        <f t="shared" si="5"/>
        <v/>
      </c>
    </row>
    <row r="562" spans="1:8">
      <c r="A562" s="828"/>
      <c r="B562" s="913"/>
      <c r="C562" s="873" t="s">
        <v>2225</v>
      </c>
      <c r="D562" s="854"/>
      <c r="E562" s="854"/>
      <c r="F562" s="855"/>
      <c r="G562" s="856"/>
      <c r="H562" s="857" t="str">
        <f t="shared" si="5"/>
        <v/>
      </c>
    </row>
    <row r="563" spans="1:8">
      <c r="A563" s="828"/>
      <c r="B563" s="913"/>
      <c r="C563" s="873" t="s">
        <v>2226</v>
      </c>
      <c r="D563" s="854"/>
      <c r="E563" s="854"/>
      <c r="F563" s="855"/>
      <c r="G563" s="856"/>
      <c r="H563" s="857" t="str">
        <f t="shared" si="5"/>
        <v/>
      </c>
    </row>
    <row r="564" spans="1:8">
      <c r="A564" s="828"/>
      <c r="B564" s="913"/>
      <c r="C564" s="873" t="s">
        <v>2227</v>
      </c>
      <c r="D564" s="854"/>
      <c r="E564" s="854"/>
      <c r="F564" s="855"/>
      <c r="G564" s="856"/>
      <c r="H564" s="857" t="str">
        <f t="shared" si="5"/>
        <v/>
      </c>
    </row>
    <row r="565" spans="1:8">
      <c r="A565" s="828"/>
      <c r="B565" s="913"/>
      <c r="C565" s="873" t="s">
        <v>2228</v>
      </c>
      <c r="D565" s="854"/>
      <c r="E565" s="854"/>
      <c r="F565" s="855"/>
      <c r="G565" s="856"/>
      <c r="H565" s="857" t="str">
        <f t="shared" si="5"/>
        <v/>
      </c>
    </row>
    <row r="566" spans="1:8">
      <c r="A566" s="828"/>
      <c r="B566" s="913"/>
      <c r="C566" s="873" t="s">
        <v>2229</v>
      </c>
      <c r="D566" s="854"/>
      <c r="E566" s="854"/>
      <c r="F566" s="855"/>
      <c r="G566" s="856"/>
      <c r="H566" s="857" t="str">
        <f t="shared" si="5"/>
        <v/>
      </c>
    </row>
    <row r="567" spans="1:8">
      <c r="A567" s="828"/>
      <c r="B567" s="913"/>
      <c r="C567" s="873" t="s">
        <v>2230</v>
      </c>
      <c r="D567" s="854"/>
      <c r="E567" s="854"/>
      <c r="F567" s="855"/>
      <c r="G567" s="856"/>
      <c r="H567" s="857" t="str">
        <f t="shared" si="5"/>
        <v/>
      </c>
    </row>
    <row r="568" spans="1:8" ht="30">
      <c r="A568" s="828"/>
      <c r="B568" s="913"/>
      <c r="C568" s="873" t="s">
        <v>2231</v>
      </c>
      <c r="D568" s="854"/>
      <c r="E568" s="854"/>
      <c r="F568" s="855"/>
      <c r="G568" s="856"/>
      <c r="H568" s="857" t="str">
        <f t="shared" si="5"/>
        <v/>
      </c>
    </row>
    <row r="569" spans="1:8">
      <c r="A569" s="828"/>
      <c r="B569" s="913"/>
      <c r="C569" s="873" t="s">
        <v>2232</v>
      </c>
      <c r="D569" s="854"/>
      <c r="E569" s="854"/>
      <c r="F569" s="855"/>
      <c r="G569" s="856"/>
      <c r="H569" s="857" t="str">
        <f t="shared" si="5"/>
        <v/>
      </c>
    </row>
    <row r="570" spans="1:8" ht="30">
      <c r="A570" s="828"/>
      <c r="B570" s="913"/>
      <c r="C570" s="873" t="s">
        <v>2233</v>
      </c>
      <c r="D570" s="854"/>
      <c r="E570" s="854"/>
      <c r="F570" s="855"/>
      <c r="G570" s="856"/>
      <c r="H570" s="857" t="str">
        <f t="shared" si="5"/>
        <v/>
      </c>
    </row>
    <row r="571" spans="1:8">
      <c r="A571" s="828"/>
      <c r="B571" s="913"/>
      <c r="C571" s="873" t="s">
        <v>2234</v>
      </c>
      <c r="D571" s="854"/>
      <c r="E571" s="854"/>
      <c r="F571" s="855"/>
      <c r="G571" s="856"/>
      <c r="H571" s="857" t="str">
        <f t="shared" si="5"/>
        <v/>
      </c>
    </row>
    <row r="572" spans="1:8">
      <c r="A572" s="828"/>
      <c r="B572" s="913"/>
      <c r="C572" s="873"/>
      <c r="D572" s="854"/>
      <c r="E572" s="854"/>
      <c r="F572" s="855"/>
      <c r="G572" s="856"/>
      <c r="H572" s="857" t="str">
        <f t="shared" si="5"/>
        <v/>
      </c>
    </row>
    <row r="573" spans="1:8">
      <c r="A573" s="828"/>
      <c r="B573" s="913" t="s">
        <v>2235</v>
      </c>
      <c r="C573" s="884" t="s">
        <v>2236</v>
      </c>
      <c r="D573" s="854">
        <v>1</v>
      </c>
      <c r="E573" s="854" t="s">
        <v>3</v>
      </c>
      <c r="F573" s="855"/>
      <c r="G573" s="856"/>
      <c r="H573" s="857">
        <f t="shared" si="5"/>
        <v>0</v>
      </c>
    </row>
    <row r="574" spans="1:8" ht="30">
      <c r="A574" s="828"/>
      <c r="B574" s="913"/>
      <c r="C574" s="873" t="s">
        <v>2237</v>
      </c>
      <c r="D574" s="854"/>
      <c r="E574" s="854"/>
      <c r="F574" s="855"/>
      <c r="G574" s="856"/>
      <c r="H574" s="857" t="str">
        <f t="shared" si="5"/>
        <v/>
      </c>
    </row>
    <row r="575" spans="1:8">
      <c r="A575" s="828"/>
      <c r="B575" s="913"/>
      <c r="C575" s="873" t="s">
        <v>2238</v>
      </c>
      <c r="D575" s="854"/>
      <c r="E575" s="854"/>
      <c r="F575" s="855"/>
      <c r="G575" s="856"/>
      <c r="H575" s="857" t="str">
        <f t="shared" si="5"/>
        <v/>
      </c>
    </row>
    <row r="576" spans="1:8" ht="60">
      <c r="A576" s="828"/>
      <c r="B576" s="913"/>
      <c r="C576" s="873" t="s">
        <v>2239</v>
      </c>
      <c r="D576" s="854"/>
      <c r="E576" s="854"/>
      <c r="F576" s="855"/>
      <c r="G576" s="856"/>
      <c r="H576" s="857" t="str">
        <f t="shared" si="5"/>
        <v/>
      </c>
    </row>
    <row r="577" spans="1:8">
      <c r="A577" s="828"/>
      <c r="B577" s="913"/>
      <c r="C577" s="873" t="s">
        <v>2240</v>
      </c>
      <c r="D577" s="854"/>
      <c r="E577" s="854"/>
      <c r="F577" s="855"/>
      <c r="G577" s="856"/>
      <c r="H577" s="857" t="str">
        <f t="shared" si="5"/>
        <v/>
      </c>
    </row>
    <row r="578" spans="1:8" ht="30">
      <c r="A578" s="828"/>
      <c r="B578" s="913"/>
      <c r="C578" s="873" t="s">
        <v>2241</v>
      </c>
      <c r="D578" s="854"/>
      <c r="E578" s="854"/>
      <c r="F578" s="855"/>
      <c r="G578" s="856"/>
      <c r="H578" s="857" t="str">
        <f t="shared" si="5"/>
        <v/>
      </c>
    </row>
    <row r="579" spans="1:8" ht="30">
      <c r="A579" s="828"/>
      <c r="B579" s="913"/>
      <c r="C579" s="873" t="s">
        <v>2242</v>
      </c>
      <c r="D579" s="854"/>
      <c r="E579" s="854"/>
      <c r="F579" s="855"/>
      <c r="G579" s="856"/>
      <c r="H579" s="857" t="str">
        <f t="shared" si="5"/>
        <v/>
      </c>
    </row>
    <row r="580" spans="1:8" ht="45">
      <c r="A580" s="828"/>
      <c r="B580" s="913"/>
      <c r="C580" s="873" t="s">
        <v>2243</v>
      </c>
      <c r="D580" s="854"/>
      <c r="E580" s="854"/>
      <c r="F580" s="855"/>
      <c r="G580" s="856"/>
      <c r="H580" s="857" t="str">
        <f t="shared" si="5"/>
        <v/>
      </c>
    </row>
    <row r="581" spans="1:8" ht="30">
      <c r="A581" s="828"/>
      <c r="B581" s="913"/>
      <c r="C581" s="873" t="s">
        <v>2244</v>
      </c>
      <c r="D581" s="854"/>
      <c r="E581" s="854"/>
      <c r="F581" s="855"/>
      <c r="G581" s="856"/>
      <c r="H581" s="857" t="str">
        <f t="shared" si="5"/>
        <v/>
      </c>
    </row>
    <row r="582" spans="1:8" ht="30">
      <c r="A582" s="828"/>
      <c r="B582" s="913"/>
      <c r="C582" s="873" t="s">
        <v>2245</v>
      </c>
      <c r="D582" s="854"/>
      <c r="E582" s="854"/>
      <c r="F582" s="855"/>
      <c r="G582" s="856"/>
      <c r="H582" s="857" t="str">
        <f t="shared" si="5"/>
        <v/>
      </c>
    </row>
    <row r="583" spans="1:8" ht="45">
      <c r="A583" s="828"/>
      <c r="B583" s="913"/>
      <c r="C583" s="873" t="s">
        <v>2246</v>
      </c>
      <c r="D583" s="854"/>
      <c r="E583" s="854"/>
      <c r="F583" s="855"/>
      <c r="G583" s="856"/>
      <c r="H583" s="857" t="str">
        <f t="shared" si="5"/>
        <v/>
      </c>
    </row>
    <row r="584" spans="1:8" ht="30">
      <c r="A584" s="828"/>
      <c r="B584" s="913"/>
      <c r="C584" s="873" t="s">
        <v>2247</v>
      </c>
      <c r="D584" s="854"/>
      <c r="E584" s="854"/>
      <c r="F584" s="855"/>
      <c r="G584" s="856"/>
      <c r="H584" s="857" t="str">
        <f t="shared" si="5"/>
        <v/>
      </c>
    </row>
    <row r="585" spans="1:8" ht="45">
      <c r="A585" s="828"/>
      <c r="B585" s="913"/>
      <c r="C585" s="873" t="s">
        <v>2248</v>
      </c>
      <c r="D585" s="854"/>
      <c r="E585" s="854"/>
      <c r="F585" s="855"/>
      <c r="G585" s="856"/>
      <c r="H585" s="857" t="str">
        <f t="shared" si="5"/>
        <v/>
      </c>
    </row>
    <row r="586" spans="1:8">
      <c r="A586" s="828"/>
      <c r="B586" s="913"/>
      <c r="C586" s="873" t="s">
        <v>2249</v>
      </c>
      <c r="D586" s="854"/>
      <c r="E586" s="854"/>
      <c r="F586" s="855"/>
      <c r="G586" s="856"/>
      <c r="H586" s="857" t="str">
        <f t="shared" ref="H586:H649" si="6">IF(D586="","",G586*D586)</f>
        <v/>
      </c>
    </row>
    <row r="587" spans="1:8" ht="45">
      <c r="A587" s="828"/>
      <c r="B587" s="913"/>
      <c r="C587" s="873" t="s">
        <v>2250</v>
      </c>
      <c r="D587" s="854"/>
      <c r="E587" s="854"/>
      <c r="F587" s="855"/>
      <c r="G587" s="856"/>
      <c r="H587" s="857" t="str">
        <f t="shared" si="6"/>
        <v/>
      </c>
    </row>
    <row r="588" spans="1:8" ht="30">
      <c r="A588" s="828"/>
      <c r="B588" s="913"/>
      <c r="C588" s="873" t="s">
        <v>2251</v>
      </c>
      <c r="D588" s="854"/>
      <c r="E588" s="854"/>
      <c r="F588" s="855"/>
      <c r="G588" s="856"/>
      <c r="H588" s="857" t="str">
        <f t="shared" si="6"/>
        <v/>
      </c>
    </row>
    <row r="589" spans="1:8" ht="30">
      <c r="A589" s="828"/>
      <c r="B589" s="913"/>
      <c r="C589" s="873" t="s">
        <v>2252</v>
      </c>
      <c r="D589" s="854"/>
      <c r="E589" s="854"/>
      <c r="F589" s="855"/>
      <c r="G589" s="856"/>
      <c r="H589" s="857" t="str">
        <f t="shared" si="6"/>
        <v/>
      </c>
    </row>
    <row r="590" spans="1:8" ht="45">
      <c r="A590" s="828"/>
      <c r="B590" s="913"/>
      <c r="C590" s="873" t="s">
        <v>2253</v>
      </c>
      <c r="D590" s="854"/>
      <c r="E590" s="854"/>
      <c r="F590" s="855"/>
      <c r="G590" s="856"/>
      <c r="H590" s="857" t="str">
        <f t="shared" si="6"/>
        <v/>
      </c>
    </row>
    <row r="591" spans="1:8">
      <c r="A591" s="828"/>
      <c r="B591" s="913"/>
      <c r="C591" s="873" t="s">
        <v>2254</v>
      </c>
      <c r="D591" s="854"/>
      <c r="E591" s="854"/>
      <c r="F591" s="855"/>
      <c r="G591" s="856"/>
      <c r="H591" s="857" t="str">
        <f t="shared" si="6"/>
        <v/>
      </c>
    </row>
    <row r="592" spans="1:8" ht="45">
      <c r="A592" s="828"/>
      <c r="B592" s="913"/>
      <c r="C592" s="873" t="s">
        <v>2255</v>
      </c>
      <c r="D592" s="854"/>
      <c r="E592" s="854"/>
      <c r="F592" s="855"/>
      <c r="G592" s="856"/>
      <c r="H592" s="857" t="str">
        <f t="shared" si="6"/>
        <v/>
      </c>
    </row>
    <row r="593" spans="1:8" ht="18" customHeight="1">
      <c r="A593" s="828"/>
      <c r="B593" s="913"/>
      <c r="C593" s="873" t="s">
        <v>2256</v>
      </c>
      <c r="D593" s="854"/>
      <c r="E593" s="854"/>
      <c r="F593" s="855"/>
      <c r="G593" s="856"/>
      <c r="H593" s="857" t="str">
        <f t="shared" si="6"/>
        <v/>
      </c>
    </row>
    <row r="594" spans="1:8">
      <c r="A594" s="828"/>
      <c r="B594" s="913"/>
      <c r="C594" s="873" t="s">
        <v>2257</v>
      </c>
      <c r="D594" s="854"/>
      <c r="E594" s="854"/>
      <c r="F594" s="855"/>
      <c r="G594" s="856"/>
      <c r="H594" s="857" t="str">
        <f t="shared" si="6"/>
        <v/>
      </c>
    </row>
    <row r="595" spans="1:8">
      <c r="A595" s="828"/>
      <c r="B595" s="913"/>
      <c r="C595" s="873" t="s">
        <v>2258</v>
      </c>
      <c r="D595" s="854"/>
      <c r="E595" s="854"/>
      <c r="F595" s="855"/>
      <c r="G595" s="856"/>
      <c r="H595" s="857" t="str">
        <f t="shared" si="6"/>
        <v/>
      </c>
    </row>
    <row r="596" spans="1:8">
      <c r="A596" s="828"/>
      <c r="B596" s="913"/>
      <c r="C596" s="873"/>
      <c r="D596" s="854"/>
      <c r="E596" s="854"/>
      <c r="F596" s="855"/>
      <c r="G596" s="856"/>
      <c r="H596" s="857" t="str">
        <f t="shared" si="6"/>
        <v/>
      </c>
    </row>
    <row r="597" spans="1:8">
      <c r="A597" s="828"/>
      <c r="B597" s="913" t="s">
        <v>2259</v>
      </c>
      <c r="C597" s="884" t="s">
        <v>2260</v>
      </c>
      <c r="D597" s="854">
        <v>1</v>
      </c>
      <c r="E597" s="854" t="s">
        <v>1971</v>
      </c>
      <c r="F597" s="855"/>
      <c r="G597" s="856"/>
      <c r="H597" s="857">
        <f t="shared" si="6"/>
        <v>0</v>
      </c>
    </row>
    <row r="598" spans="1:8">
      <c r="A598" s="828"/>
      <c r="B598" s="913"/>
      <c r="C598" s="876" t="s">
        <v>2261</v>
      </c>
      <c r="D598" s="854"/>
      <c r="E598" s="854"/>
      <c r="F598" s="855"/>
      <c r="G598" s="856"/>
      <c r="H598" s="857" t="str">
        <f t="shared" si="6"/>
        <v/>
      </c>
    </row>
    <row r="599" spans="1:8">
      <c r="A599" s="828"/>
      <c r="B599" s="913"/>
      <c r="C599" s="873" t="s">
        <v>2162</v>
      </c>
      <c r="D599" s="854"/>
      <c r="E599" s="854"/>
      <c r="F599" s="855"/>
      <c r="G599" s="856"/>
      <c r="H599" s="857" t="str">
        <f t="shared" si="6"/>
        <v/>
      </c>
    </row>
    <row r="600" spans="1:8" ht="60">
      <c r="A600" s="828"/>
      <c r="B600" s="913"/>
      <c r="C600" s="873" t="s">
        <v>2262</v>
      </c>
      <c r="D600" s="854"/>
      <c r="E600" s="854"/>
      <c r="F600" s="855"/>
      <c r="G600" s="856"/>
      <c r="H600" s="857" t="str">
        <f t="shared" si="6"/>
        <v/>
      </c>
    </row>
    <row r="601" spans="1:8">
      <c r="A601" s="828"/>
      <c r="B601" s="913"/>
      <c r="C601" s="873" t="s">
        <v>2164</v>
      </c>
      <c r="D601" s="854"/>
      <c r="E601" s="854"/>
      <c r="F601" s="855"/>
      <c r="G601" s="856"/>
      <c r="H601" s="857" t="str">
        <f t="shared" si="6"/>
        <v/>
      </c>
    </row>
    <row r="602" spans="1:8" ht="30">
      <c r="A602" s="828"/>
      <c r="B602" s="913"/>
      <c r="C602" s="873" t="s">
        <v>2165</v>
      </c>
      <c r="D602" s="854"/>
      <c r="E602" s="854"/>
      <c r="F602" s="855"/>
      <c r="G602" s="856"/>
      <c r="H602" s="857" t="str">
        <f t="shared" si="6"/>
        <v/>
      </c>
    </row>
    <row r="603" spans="1:8">
      <c r="A603" s="828"/>
      <c r="B603" s="913"/>
      <c r="C603" s="876" t="s">
        <v>2263</v>
      </c>
      <c r="D603" s="854"/>
      <c r="E603" s="854"/>
      <c r="F603" s="855"/>
      <c r="G603" s="856"/>
      <c r="H603" s="857" t="str">
        <f t="shared" si="6"/>
        <v/>
      </c>
    </row>
    <row r="604" spans="1:8">
      <c r="A604" s="828"/>
      <c r="B604" s="913"/>
      <c r="C604" s="873" t="s">
        <v>2167</v>
      </c>
      <c r="D604" s="854"/>
      <c r="E604" s="854"/>
      <c r="F604" s="855"/>
      <c r="G604" s="856"/>
      <c r="H604" s="857" t="str">
        <f t="shared" si="6"/>
        <v/>
      </c>
    </row>
    <row r="605" spans="1:8" ht="30">
      <c r="A605" s="828"/>
      <c r="B605" s="913"/>
      <c r="C605" s="873" t="s">
        <v>2168</v>
      </c>
      <c r="D605" s="854"/>
      <c r="E605" s="854"/>
      <c r="F605" s="855"/>
      <c r="G605" s="856"/>
      <c r="H605" s="857" t="str">
        <f t="shared" si="6"/>
        <v/>
      </c>
    </row>
    <row r="606" spans="1:8" ht="45">
      <c r="A606" s="828"/>
      <c r="B606" s="913"/>
      <c r="C606" s="873" t="s">
        <v>2170</v>
      </c>
      <c r="D606" s="854"/>
      <c r="E606" s="854"/>
      <c r="F606" s="855"/>
      <c r="G606" s="856"/>
      <c r="H606" s="857" t="str">
        <f t="shared" si="6"/>
        <v/>
      </c>
    </row>
    <row r="607" spans="1:8">
      <c r="A607" s="828"/>
      <c r="B607" s="913"/>
      <c r="C607" s="873" t="s">
        <v>2164</v>
      </c>
      <c r="D607" s="854"/>
      <c r="E607" s="854"/>
      <c r="F607" s="855"/>
      <c r="G607" s="856"/>
      <c r="H607" s="857" t="str">
        <f t="shared" si="6"/>
        <v/>
      </c>
    </row>
    <row r="608" spans="1:8" ht="30">
      <c r="A608" s="828"/>
      <c r="B608" s="913"/>
      <c r="C608" s="873" t="s">
        <v>2171</v>
      </c>
      <c r="D608" s="854"/>
      <c r="E608" s="854"/>
      <c r="F608" s="855"/>
      <c r="G608" s="856"/>
      <c r="H608" s="857" t="str">
        <f t="shared" si="6"/>
        <v/>
      </c>
    </row>
    <row r="609" spans="1:8">
      <c r="A609" s="828"/>
      <c r="B609" s="913"/>
      <c r="C609" s="873" t="s">
        <v>2264</v>
      </c>
      <c r="D609" s="854"/>
      <c r="E609" s="854"/>
      <c r="F609" s="855"/>
      <c r="G609" s="856"/>
      <c r="H609" s="857" t="str">
        <f t="shared" si="6"/>
        <v/>
      </c>
    </row>
    <row r="610" spans="1:8">
      <c r="A610" s="828"/>
      <c r="B610" s="913"/>
      <c r="C610" s="891" t="s">
        <v>2265</v>
      </c>
      <c r="D610" s="854"/>
      <c r="E610" s="854"/>
      <c r="F610" s="855"/>
      <c r="G610" s="856"/>
      <c r="H610" s="857" t="str">
        <f t="shared" si="6"/>
        <v/>
      </c>
    </row>
    <row r="611" spans="1:8">
      <c r="A611" s="828"/>
      <c r="B611" s="913"/>
      <c r="C611" s="891" t="s">
        <v>2266</v>
      </c>
      <c r="D611" s="854"/>
      <c r="E611" s="854"/>
      <c r="F611" s="855"/>
      <c r="G611" s="856"/>
      <c r="H611" s="857" t="str">
        <f t="shared" si="6"/>
        <v/>
      </c>
    </row>
    <row r="612" spans="1:8">
      <c r="A612" s="828"/>
      <c r="B612" s="913"/>
      <c r="C612" s="873" t="s">
        <v>2267</v>
      </c>
      <c r="D612" s="854"/>
      <c r="E612" s="854"/>
      <c r="F612" s="855"/>
      <c r="G612" s="856"/>
      <c r="H612" s="857" t="str">
        <f t="shared" si="6"/>
        <v/>
      </c>
    </row>
    <row r="613" spans="1:8">
      <c r="A613" s="828"/>
      <c r="B613" s="913"/>
      <c r="C613" s="876" t="s">
        <v>2268</v>
      </c>
      <c r="D613" s="854"/>
      <c r="E613" s="854"/>
      <c r="F613" s="855"/>
      <c r="G613" s="856"/>
      <c r="H613" s="857" t="str">
        <f t="shared" si="6"/>
        <v/>
      </c>
    </row>
    <row r="614" spans="1:8" ht="30">
      <c r="A614" s="828"/>
      <c r="B614" s="913"/>
      <c r="C614" s="873" t="s">
        <v>2269</v>
      </c>
      <c r="D614" s="854"/>
      <c r="E614" s="854"/>
      <c r="F614" s="855"/>
      <c r="G614" s="856"/>
      <c r="H614" s="857" t="str">
        <f t="shared" si="6"/>
        <v/>
      </c>
    </row>
    <row r="615" spans="1:8">
      <c r="A615" s="828"/>
      <c r="B615" s="913"/>
      <c r="C615" s="873" t="s">
        <v>2270</v>
      </c>
      <c r="D615" s="854"/>
      <c r="E615" s="854"/>
      <c r="F615" s="855"/>
      <c r="G615" s="856"/>
      <c r="H615" s="857" t="str">
        <f t="shared" si="6"/>
        <v/>
      </c>
    </row>
    <row r="616" spans="1:8">
      <c r="A616" s="828"/>
      <c r="B616" s="913"/>
      <c r="C616" s="873" t="s">
        <v>2271</v>
      </c>
      <c r="D616" s="854"/>
      <c r="E616" s="854"/>
      <c r="F616" s="855"/>
      <c r="G616" s="856"/>
      <c r="H616" s="857" t="str">
        <f t="shared" si="6"/>
        <v/>
      </c>
    </row>
    <row r="617" spans="1:8" ht="30">
      <c r="A617" s="828"/>
      <c r="B617" s="913"/>
      <c r="C617" s="873" t="s">
        <v>2272</v>
      </c>
      <c r="D617" s="854"/>
      <c r="E617" s="854"/>
      <c r="F617" s="855"/>
      <c r="G617" s="856"/>
      <c r="H617" s="857" t="str">
        <f t="shared" si="6"/>
        <v/>
      </c>
    </row>
    <row r="618" spans="1:8" ht="30">
      <c r="A618" s="828"/>
      <c r="B618" s="913"/>
      <c r="C618" s="873" t="s">
        <v>2273</v>
      </c>
      <c r="D618" s="854"/>
      <c r="E618" s="854"/>
      <c r="F618" s="855"/>
      <c r="G618" s="856"/>
      <c r="H618" s="857" t="str">
        <f t="shared" si="6"/>
        <v/>
      </c>
    </row>
    <row r="619" spans="1:8">
      <c r="A619" s="828"/>
      <c r="B619" s="913"/>
      <c r="C619" s="873" t="s">
        <v>2274</v>
      </c>
      <c r="D619" s="854"/>
      <c r="E619" s="854"/>
      <c r="F619" s="855"/>
      <c r="G619" s="856"/>
      <c r="H619" s="857" t="str">
        <f t="shared" si="6"/>
        <v/>
      </c>
    </row>
    <row r="620" spans="1:8" ht="30">
      <c r="A620" s="828"/>
      <c r="B620" s="913"/>
      <c r="C620" s="873" t="s">
        <v>2275</v>
      </c>
      <c r="D620" s="854"/>
      <c r="E620" s="854"/>
      <c r="F620" s="855"/>
      <c r="G620" s="856"/>
      <c r="H620" s="857" t="str">
        <f t="shared" si="6"/>
        <v/>
      </c>
    </row>
    <row r="621" spans="1:8" ht="30">
      <c r="A621" s="828"/>
      <c r="B621" s="913"/>
      <c r="C621" s="873" t="s">
        <v>2276</v>
      </c>
      <c r="D621" s="854"/>
      <c r="E621" s="854"/>
      <c r="F621" s="855"/>
      <c r="G621" s="856"/>
      <c r="H621" s="857" t="str">
        <f t="shared" si="6"/>
        <v/>
      </c>
    </row>
    <row r="622" spans="1:8" ht="30">
      <c r="A622" s="828"/>
      <c r="B622" s="913"/>
      <c r="C622" s="873" t="s">
        <v>2277</v>
      </c>
      <c r="D622" s="854"/>
      <c r="E622" s="854"/>
      <c r="F622" s="855"/>
      <c r="G622" s="856"/>
      <c r="H622" s="857" t="str">
        <f t="shared" si="6"/>
        <v/>
      </c>
    </row>
    <row r="623" spans="1:8" ht="33.75" customHeight="1">
      <c r="A623" s="828"/>
      <c r="B623" s="913"/>
      <c r="C623" s="873" t="s">
        <v>2278</v>
      </c>
      <c r="D623" s="854"/>
      <c r="E623" s="854"/>
      <c r="F623" s="855"/>
      <c r="G623" s="856"/>
      <c r="H623" s="857" t="str">
        <f t="shared" si="6"/>
        <v/>
      </c>
    </row>
    <row r="624" spans="1:8">
      <c r="A624" s="828"/>
      <c r="B624" s="913"/>
      <c r="C624" s="873" t="s">
        <v>2279</v>
      </c>
      <c r="D624" s="854"/>
      <c r="E624" s="854"/>
      <c r="F624" s="855"/>
      <c r="G624" s="856"/>
      <c r="H624" s="857" t="str">
        <f t="shared" si="6"/>
        <v/>
      </c>
    </row>
    <row r="625" spans="1:8">
      <c r="A625" s="828"/>
      <c r="B625" s="913"/>
      <c r="C625" s="873" t="s">
        <v>2280</v>
      </c>
      <c r="D625" s="854"/>
      <c r="E625" s="854"/>
      <c r="F625" s="855"/>
      <c r="G625" s="856"/>
      <c r="H625" s="857" t="str">
        <f t="shared" si="6"/>
        <v/>
      </c>
    </row>
    <row r="626" spans="1:8">
      <c r="A626" s="828"/>
      <c r="B626" s="913"/>
      <c r="C626" s="873" t="s">
        <v>2258</v>
      </c>
      <c r="D626" s="854"/>
      <c r="E626" s="854"/>
      <c r="F626" s="855"/>
      <c r="G626" s="856"/>
      <c r="H626" s="857" t="str">
        <f t="shared" si="6"/>
        <v/>
      </c>
    </row>
    <row r="627" spans="1:8">
      <c r="A627" s="828"/>
      <c r="B627" s="913"/>
      <c r="C627" s="873"/>
      <c r="D627" s="854"/>
      <c r="E627" s="854"/>
      <c r="F627" s="855"/>
      <c r="G627" s="856"/>
      <c r="H627" s="857" t="str">
        <f t="shared" si="6"/>
        <v/>
      </c>
    </row>
    <row r="628" spans="1:8">
      <c r="A628" s="828"/>
      <c r="B628" s="913"/>
      <c r="C628" s="884" t="s">
        <v>2281</v>
      </c>
      <c r="D628" s="854"/>
      <c r="E628" s="854"/>
      <c r="F628" s="855"/>
      <c r="G628" s="856"/>
      <c r="H628" s="857" t="str">
        <f t="shared" si="6"/>
        <v/>
      </c>
    </row>
    <row r="629" spans="1:8">
      <c r="A629" s="828"/>
      <c r="B629" s="913"/>
      <c r="C629" s="873"/>
      <c r="D629" s="854"/>
      <c r="E629" s="854"/>
      <c r="F629" s="855"/>
      <c r="G629" s="856"/>
      <c r="H629" s="857" t="str">
        <f t="shared" si="6"/>
        <v/>
      </c>
    </row>
    <row r="630" spans="1:8">
      <c r="A630" s="828"/>
      <c r="B630" s="916" t="s">
        <v>2022</v>
      </c>
      <c r="C630" s="922" t="s">
        <v>2023</v>
      </c>
      <c r="D630" s="883">
        <v>1</v>
      </c>
      <c r="E630" s="883" t="s">
        <v>1971</v>
      </c>
      <c r="F630" s="855"/>
      <c r="G630" s="856"/>
      <c r="H630" s="857">
        <f t="shared" si="6"/>
        <v>0</v>
      </c>
    </row>
    <row r="631" spans="1:8">
      <c r="A631" s="828"/>
      <c r="B631" s="916"/>
      <c r="C631" s="882" t="s">
        <v>2019</v>
      </c>
      <c r="D631" s="883"/>
      <c r="E631" s="883"/>
      <c r="F631" s="855"/>
      <c r="G631" s="856"/>
      <c r="H631" s="857" t="str">
        <f t="shared" si="6"/>
        <v/>
      </c>
    </row>
    <row r="632" spans="1:8" ht="30">
      <c r="A632" s="828"/>
      <c r="B632" s="913"/>
      <c r="C632" s="945" t="s">
        <v>2073</v>
      </c>
      <c r="D632" s="854"/>
      <c r="E632" s="854"/>
      <c r="F632" s="855"/>
      <c r="G632" s="856"/>
      <c r="H632" s="857" t="str">
        <f t="shared" si="6"/>
        <v/>
      </c>
    </row>
    <row r="633" spans="1:8">
      <c r="A633" s="828"/>
      <c r="B633" s="913"/>
      <c r="C633" s="873" t="s">
        <v>2074</v>
      </c>
      <c r="D633" s="854"/>
      <c r="E633" s="854"/>
      <c r="F633" s="855"/>
      <c r="G633" s="856"/>
      <c r="H633" s="857" t="str">
        <f t="shared" si="6"/>
        <v/>
      </c>
    </row>
    <row r="634" spans="1:8" ht="45">
      <c r="A634" s="828"/>
      <c r="B634" s="913"/>
      <c r="C634" s="875" t="s">
        <v>2075</v>
      </c>
      <c r="D634" s="854"/>
      <c r="E634" s="854"/>
      <c r="F634" s="855"/>
      <c r="G634" s="856"/>
      <c r="H634" s="857" t="str">
        <f t="shared" si="6"/>
        <v/>
      </c>
    </row>
    <row r="635" spans="1:8" ht="45">
      <c r="A635" s="828"/>
      <c r="B635" s="913"/>
      <c r="C635" s="875" t="s">
        <v>2076</v>
      </c>
      <c r="D635" s="854"/>
      <c r="E635" s="854"/>
      <c r="F635" s="855"/>
      <c r="G635" s="856"/>
      <c r="H635" s="857" t="str">
        <f t="shared" si="6"/>
        <v/>
      </c>
    </row>
    <row r="636" spans="1:8" ht="30">
      <c r="A636" s="828"/>
      <c r="B636" s="913"/>
      <c r="C636" s="875" t="s">
        <v>2077</v>
      </c>
      <c r="D636" s="854"/>
      <c r="E636" s="854"/>
      <c r="F636" s="855"/>
      <c r="G636" s="856"/>
      <c r="H636" s="857" t="str">
        <f t="shared" si="6"/>
        <v/>
      </c>
    </row>
    <row r="637" spans="1:8" ht="60">
      <c r="A637" s="828"/>
      <c r="B637" s="913"/>
      <c r="C637" s="875" t="s">
        <v>2078</v>
      </c>
      <c r="D637" s="854"/>
      <c r="E637" s="854"/>
      <c r="F637" s="855"/>
      <c r="G637" s="856"/>
      <c r="H637" s="857" t="str">
        <f t="shared" si="6"/>
        <v/>
      </c>
    </row>
    <row r="638" spans="1:8" ht="30">
      <c r="A638" s="828"/>
      <c r="B638" s="913"/>
      <c r="C638" s="875" t="s">
        <v>2079</v>
      </c>
      <c r="D638" s="854"/>
      <c r="E638" s="854"/>
      <c r="F638" s="855"/>
      <c r="G638" s="856"/>
      <c r="H638" s="857" t="str">
        <f t="shared" si="6"/>
        <v/>
      </c>
    </row>
    <row r="639" spans="1:8">
      <c r="A639" s="828"/>
      <c r="B639" s="913"/>
      <c r="C639" s="873"/>
      <c r="D639" s="854"/>
      <c r="E639" s="854"/>
      <c r="F639" s="855"/>
      <c r="G639" s="856"/>
      <c r="H639" s="857" t="str">
        <f t="shared" si="6"/>
        <v/>
      </c>
    </row>
    <row r="640" spans="1:8">
      <c r="A640" s="828"/>
      <c r="B640" s="916" t="s">
        <v>1987</v>
      </c>
      <c r="C640" s="922" t="s">
        <v>1979</v>
      </c>
      <c r="D640" s="883">
        <v>1</v>
      </c>
      <c r="E640" s="883" t="s">
        <v>1971</v>
      </c>
      <c r="F640" s="855"/>
      <c r="G640" s="856"/>
      <c r="H640" s="857">
        <f t="shared" si="6"/>
        <v>0</v>
      </c>
    </row>
    <row r="641" spans="1:8">
      <c r="A641" s="828"/>
      <c r="B641" s="916"/>
      <c r="C641" s="882" t="s">
        <v>1988</v>
      </c>
      <c r="D641" s="883"/>
      <c r="E641" s="883"/>
      <c r="F641" s="855"/>
      <c r="G641" s="856"/>
      <c r="H641" s="857" t="str">
        <f t="shared" si="6"/>
        <v/>
      </c>
    </row>
    <row r="642" spans="1:8" ht="30">
      <c r="A642" s="828"/>
      <c r="B642" s="913"/>
      <c r="C642" s="945" t="s">
        <v>2073</v>
      </c>
      <c r="D642" s="854"/>
      <c r="E642" s="854"/>
      <c r="F642" s="855"/>
      <c r="G642" s="856"/>
      <c r="H642" s="857" t="str">
        <f t="shared" si="6"/>
        <v/>
      </c>
    </row>
    <row r="643" spans="1:8">
      <c r="A643" s="828"/>
      <c r="B643" s="913"/>
      <c r="C643" s="873" t="s">
        <v>2282</v>
      </c>
      <c r="D643" s="854"/>
      <c r="E643" s="854"/>
      <c r="F643" s="855"/>
      <c r="G643" s="856"/>
      <c r="H643" s="857" t="str">
        <f t="shared" si="6"/>
        <v/>
      </c>
    </row>
    <row r="644" spans="1:8" ht="45">
      <c r="A644" s="828"/>
      <c r="B644" s="913"/>
      <c r="C644" s="875" t="s">
        <v>2075</v>
      </c>
      <c r="D644" s="854"/>
      <c r="E644" s="854"/>
      <c r="F644" s="855"/>
      <c r="G644" s="856"/>
      <c r="H644" s="857" t="str">
        <f t="shared" si="6"/>
        <v/>
      </c>
    </row>
    <row r="645" spans="1:8" ht="45">
      <c r="A645" s="828"/>
      <c r="B645" s="913"/>
      <c r="C645" s="875" t="s">
        <v>2076</v>
      </c>
      <c r="D645" s="854"/>
      <c r="E645" s="854"/>
      <c r="F645" s="855"/>
      <c r="G645" s="856"/>
      <c r="H645" s="857" t="str">
        <f t="shared" si="6"/>
        <v/>
      </c>
    </row>
    <row r="646" spans="1:8" ht="30">
      <c r="A646" s="828"/>
      <c r="B646" s="913"/>
      <c r="C646" s="875" t="s">
        <v>2077</v>
      </c>
      <c r="D646" s="854"/>
      <c r="E646" s="854"/>
      <c r="F646" s="855"/>
      <c r="G646" s="856"/>
      <c r="H646" s="857" t="str">
        <f t="shared" si="6"/>
        <v/>
      </c>
    </row>
    <row r="647" spans="1:8" ht="60">
      <c r="A647" s="828"/>
      <c r="B647" s="913"/>
      <c r="C647" s="875" t="s">
        <v>2078</v>
      </c>
      <c r="D647" s="854"/>
      <c r="E647" s="854"/>
      <c r="F647" s="855"/>
      <c r="G647" s="856"/>
      <c r="H647" s="857" t="str">
        <f t="shared" si="6"/>
        <v/>
      </c>
    </row>
    <row r="648" spans="1:8" ht="30">
      <c r="A648" s="828"/>
      <c r="B648" s="913"/>
      <c r="C648" s="875" t="s">
        <v>2079</v>
      </c>
      <c r="D648" s="854"/>
      <c r="E648" s="854"/>
      <c r="F648" s="855"/>
      <c r="G648" s="856"/>
      <c r="H648" s="857" t="str">
        <f t="shared" si="6"/>
        <v/>
      </c>
    </row>
    <row r="649" spans="1:8">
      <c r="A649" s="828"/>
      <c r="B649" s="913"/>
      <c r="C649" s="873"/>
      <c r="D649" s="854"/>
      <c r="E649" s="854"/>
      <c r="F649" s="855"/>
      <c r="G649" s="856"/>
      <c r="H649" s="857" t="str">
        <f t="shared" si="6"/>
        <v/>
      </c>
    </row>
    <row r="650" spans="1:8">
      <c r="A650" s="828"/>
      <c r="B650" s="916" t="s">
        <v>2010</v>
      </c>
      <c r="C650" s="922" t="s">
        <v>2011</v>
      </c>
      <c r="D650" s="883">
        <v>1</v>
      </c>
      <c r="E650" s="883" t="s">
        <v>1971</v>
      </c>
      <c r="F650" s="855"/>
      <c r="G650" s="856"/>
      <c r="H650" s="857">
        <f t="shared" ref="H650:H713" si="7">IF(D650="","",G650*D650)</f>
        <v>0</v>
      </c>
    </row>
    <row r="651" spans="1:8">
      <c r="A651" s="828"/>
      <c r="B651" s="916"/>
      <c r="C651" s="882" t="s">
        <v>2012</v>
      </c>
      <c r="D651" s="883"/>
      <c r="E651" s="883"/>
      <c r="F651" s="855"/>
      <c r="G651" s="856"/>
      <c r="H651" s="857" t="str">
        <f t="shared" si="7"/>
        <v/>
      </c>
    </row>
    <row r="652" spans="1:8" ht="30">
      <c r="A652" s="828"/>
      <c r="B652" s="913"/>
      <c r="C652" s="945" t="s">
        <v>2073</v>
      </c>
      <c r="D652" s="854"/>
      <c r="E652" s="854"/>
      <c r="F652" s="855"/>
      <c r="G652" s="856"/>
      <c r="H652" s="857" t="str">
        <f t="shared" si="7"/>
        <v/>
      </c>
    </row>
    <row r="653" spans="1:8">
      <c r="A653" s="828"/>
      <c r="B653" s="913"/>
      <c r="C653" s="873" t="s">
        <v>2282</v>
      </c>
      <c r="D653" s="854"/>
      <c r="E653" s="854"/>
      <c r="F653" s="855"/>
      <c r="G653" s="856"/>
      <c r="H653" s="857" t="str">
        <f t="shared" si="7"/>
        <v/>
      </c>
    </row>
    <row r="654" spans="1:8" ht="45">
      <c r="A654" s="828"/>
      <c r="B654" s="913"/>
      <c r="C654" s="875" t="s">
        <v>2075</v>
      </c>
      <c r="D654" s="854"/>
      <c r="E654" s="854"/>
      <c r="F654" s="855"/>
      <c r="G654" s="856"/>
      <c r="H654" s="857" t="str">
        <f t="shared" si="7"/>
        <v/>
      </c>
    </row>
    <row r="655" spans="1:8" ht="45">
      <c r="A655" s="828"/>
      <c r="B655" s="913"/>
      <c r="C655" s="875" t="s">
        <v>2076</v>
      </c>
      <c r="D655" s="854"/>
      <c r="E655" s="854"/>
      <c r="F655" s="855"/>
      <c r="G655" s="856"/>
      <c r="H655" s="857" t="str">
        <f t="shared" si="7"/>
        <v/>
      </c>
    </row>
    <row r="656" spans="1:8" ht="30">
      <c r="A656" s="828"/>
      <c r="B656" s="913"/>
      <c r="C656" s="875" t="s">
        <v>2077</v>
      </c>
      <c r="D656" s="854"/>
      <c r="E656" s="854"/>
      <c r="F656" s="855"/>
      <c r="G656" s="856"/>
      <c r="H656" s="857" t="str">
        <f t="shared" si="7"/>
        <v/>
      </c>
    </row>
    <row r="657" spans="1:8" ht="60">
      <c r="A657" s="828"/>
      <c r="B657" s="913"/>
      <c r="C657" s="875" t="s">
        <v>2078</v>
      </c>
      <c r="D657" s="854"/>
      <c r="E657" s="854"/>
      <c r="F657" s="855"/>
      <c r="G657" s="856"/>
      <c r="H657" s="857" t="str">
        <f t="shared" si="7"/>
        <v/>
      </c>
    </row>
    <row r="658" spans="1:8" ht="30">
      <c r="A658" s="828"/>
      <c r="B658" s="913"/>
      <c r="C658" s="875" t="s">
        <v>2079</v>
      </c>
      <c r="D658" s="854"/>
      <c r="E658" s="854"/>
      <c r="F658" s="855"/>
      <c r="G658" s="856"/>
      <c r="H658" s="857" t="str">
        <f t="shared" si="7"/>
        <v/>
      </c>
    </row>
    <row r="659" spans="1:8">
      <c r="A659" s="828"/>
      <c r="B659" s="913"/>
      <c r="C659" s="873"/>
      <c r="D659" s="854"/>
      <c r="E659" s="854"/>
      <c r="F659" s="855"/>
      <c r="G659" s="856"/>
      <c r="H659" s="857" t="str">
        <f t="shared" si="7"/>
        <v/>
      </c>
    </row>
    <row r="660" spans="1:8">
      <c r="A660" s="828"/>
      <c r="B660" s="913" t="s">
        <v>2283</v>
      </c>
      <c r="C660" s="884" t="s">
        <v>2284</v>
      </c>
      <c r="D660" s="854">
        <v>1</v>
      </c>
      <c r="E660" s="854" t="s">
        <v>1971</v>
      </c>
      <c r="F660" s="855"/>
      <c r="G660" s="856"/>
      <c r="H660" s="857">
        <f t="shared" si="7"/>
        <v>0</v>
      </c>
    </row>
    <row r="661" spans="1:8">
      <c r="A661" s="828"/>
      <c r="B661" s="913"/>
      <c r="C661" s="876" t="s">
        <v>2261</v>
      </c>
      <c r="D661" s="854"/>
      <c r="E661" s="854"/>
      <c r="F661" s="855"/>
      <c r="G661" s="856"/>
      <c r="H661" s="857" t="str">
        <f t="shared" si="7"/>
        <v/>
      </c>
    </row>
    <row r="662" spans="1:8">
      <c r="A662" s="828"/>
      <c r="B662" s="913"/>
      <c r="C662" s="873" t="s">
        <v>2162</v>
      </c>
      <c r="D662" s="854"/>
      <c r="E662" s="854"/>
      <c r="F662" s="855"/>
      <c r="G662" s="856"/>
      <c r="H662" s="857" t="str">
        <f t="shared" si="7"/>
        <v/>
      </c>
    </row>
    <row r="663" spans="1:8" ht="60">
      <c r="A663" s="828"/>
      <c r="B663" s="913"/>
      <c r="C663" s="873" t="s">
        <v>2262</v>
      </c>
      <c r="D663" s="854"/>
      <c r="E663" s="854"/>
      <c r="F663" s="855"/>
      <c r="G663" s="856"/>
      <c r="H663" s="857" t="str">
        <f t="shared" si="7"/>
        <v/>
      </c>
    </row>
    <row r="664" spans="1:8">
      <c r="A664" s="828"/>
      <c r="B664" s="913"/>
      <c r="C664" s="873" t="s">
        <v>2164</v>
      </c>
      <c r="D664" s="854"/>
      <c r="E664" s="854"/>
      <c r="F664" s="855"/>
      <c r="G664" s="856"/>
      <c r="H664" s="857" t="str">
        <f t="shared" si="7"/>
        <v/>
      </c>
    </row>
    <row r="665" spans="1:8" ht="30">
      <c r="A665" s="828"/>
      <c r="B665" s="913"/>
      <c r="C665" s="873" t="s">
        <v>2165</v>
      </c>
      <c r="D665" s="854"/>
      <c r="E665" s="854"/>
      <c r="F665" s="855"/>
      <c r="G665" s="856"/>
      <c r="H665" s="857" t="str">
        <f t="shared" si="7"/>
        <v/>
      </c>
    </row>
    <row r="666" spans="1:8">
      <c r="A666" s="828"/>
      <c r="B666" s="913"/>
      <c r="C666" s="876" t="s">
        <v>2285</v>
      </c>
      <c r="D666" s="854"/>
      <c r="E666" s="854"/>
      <c r="F666" s="855"/>
      <c r="G666" s="856"/>
      <c r="H666" s="857" t="str">
        <f t="shared" si="7"/>
        <v/>
      </c>
    </row>
    <row r="667" spans="1:8">
      <c r="A667" s="828"/>
      <c r="B667" s="913"/>
      <c r="C667" s="873" t="s">
        <v>2167</v>
      </c>
      <c r="D667" s="854"/>
      <c r="E667" s="854"/>
      <c r="F667" s="855"/>
      <c r="G667" s="856"/>
      <c r="H667" s="857" t="str">
        <f t="shared" si="7"/>
        <v/>
      </c>
    </row>
    <row r="668" spans="1:8" ht="30">
      <c r="A668" s="828"/>
      <c r="B668" s="913"/>
      <c r="C668" s="873" t="s">
        <v>2286</v>
      </c>
      <c r="D668" s="854"/>
      <c r="E668" s="854"/>
      <c r="F668" s="855"/>
      <c r="G668" s="856"/>
      <c r="H668" s="857" t="str">
        <f t="shared" si="7"/>
        <v/>
      </c>
    </row>
    <row r="669" spans="1:8" ht="30">
      <c r="A669" s="828"/>
      <c r="B669" s="913"/>
      <c r="C669" s="873" t="s">
        <v>2287</v>
      </c>
      <c r="D669" s="854"/>
      <c r="E669" s="854"/>
      <c r="F669" s="855"/>
      <c r="G669" s="856"/>
      <c r="H669" s="857" t="str">
        <f t="shared" si="7"/>
        <v/>
      </c>
    </row>
    <row r="670" spans="1:8" ht="45">
      <c r="A670" s="828"/>
      <c r="B670" s="913"/>
      <c r="C670" s="873" t="s">
        <v>2170</v>
      </c>
      <c r="D670" s="854"/>
      <c r="E670" s="854"/>
      <c r="F670" s="855"/>
      <c r="G670" s="856"/>
      <c r="H670" s="857" t="str">
        <f t="shared" si="7"/>
        <v/>
      </c>
    </row>
    <row r="671" spans="1:8">
      <c r="A671" s="828"/>
      <c r="B671" s="913"/>
      <c r="C671" s="873" t="s">
        <v>2164</v>
      </c>
      <c r="D671" s="854"/>
      <c r="E671" s="854"/>
      <c r="F671" s="855"/>
      <c r="G671" s="856"/>
      <c r="H671" s="857" t="str">
        <f t="shared" si="7"/>
        <v/>
      </c>
    </row>
    <row r="672" spans="1:8" ht="30">
      <c r="A672" s="828"/>
      <c r="B672" s="913"/>
      <c r="C672" s="873" t="s">
        <v>2171</v>
      </c>
      <c r="D672" s="854"/>
      <c r="E672" s="854"/>
      <c r="F672" s="855"/>
      <c r="G672" s="856"/>
      <c r="H672" s="857" t="str">
        <f t="shared" si="7"/>
        <v/>
      </c>
    </row>
    <row r="673" spans="1:8" ht="30">
      <c r="A673" s="828"/>
      <c r="B673" s="913"/>
      <c r="C673" s="873" t="s">
        <v>2172</v>
      </c>
      <c r="D673" s="854"/>
      <c r="E673" s="854"/>
      <c r="F673" s="855"/>
      <c r="G673" s="856"/>
      <c r="H673" s="857" t="str">
        <f t="shared" si="7"/>
        <v/>
      </c>
    </row>
    <row r="674" spans="1:8">
      <c r="A674" s="828"/>
      <c r="B674" s="913"/>
      <c r="C674" s="876" t="s">
        <v>2288</v>
      </c>
      <c r="D674" s="854"/>
      <c r="E674" s="854"/>
      <c r="F674" s="855"/>
      <c r="G674" s="856"/>
      <c r="H674" s="857" t="str">
        <f t="shared" si="7"/>
        <v/>
      </c>
    </row>
    <row r="675" spans="1:8">
      <c r="A675" s="828"/>
      <c r="B675" s="913"/>
      <c r="C675" s="876" t="s">
        <v>2289</v>
      </c>
      <c r="D675" s="854"/>
      <c r="E675" s="854"/>
      <c r="F675" s="855"/>
      <c r="G675" s="856"/>
      <c r="H675" s="857" t="str">
        <f t="shared" si="7"/>
        <v/>
      </c>
    </row>
    <row r="676" spans="1:8" ht="30">
      <c r="A676" s="828"/>
      <c r="B676" s="913"/>
      <c r="C676" s="834" t="s">
        <v>2290</v>
      </c>
      <c r="D676" s="854"/>
      <c r="E676" s="854"/>
      <c r="F676" s="855"/>
      <c r="G676" s="856"/>
      <c r="H676" s="857" t="str">
        <f t="shared" si="7"/>
        <v/>
      </c>
    </row>
    <row r="677" spans="1:8">
      <c r="A677" s="828"/>
      <c r="B677" s="913"/>
      <c r="C677" s="873" t="s">
        <v>2291</v>
      </c>
      <c r="D677" s="854"/>
      <c r="E677" s="854"/>
      <c r="F677" s="855"/>
      <c r="G677" s="856"/>
      <c r="H677" s="857" t="str">
        <f t="shared" si="7"/>
        <v/>
      </c>
    </row>
    <row r="678" spans="1:8">
      <c r="A678" s="828"/>
      <c r="B678" s="913"/>
      <c r="C678" s="873" t="s">
        <v>2292</v>
      </c>
      <c r="D678" s="854"/>
      <c r="E678" s="854"/>
      <c r="F678" s="855"/>
      <c r="G678" s="856"/>
      <c r="H678" s="857" t="str">
        <f t="shared" si="7"/>
        <v/>
      </c>
    </row>
    <row r="679" spans="1:8" ht="45">
      <c r="A679" s="828"/>
      <c r="B679" s="913"/>
      <c r="C679" s="834" t="s">
        <v>2293</v>
      </c>
      <c r="D679" s="854"/>
      <c r="E679" s="854"/>
      <c r="F679" s="855"/>
      <c r="G679" s="856"/>
      <c r="H679" s="857" t="str">
        <f t="shared" si="7"/>
        <v/>
      </c>
    </row>
    <row r="680" spans="1:8" ht="45">
      <c r="A680" s="828"/>
      <c r="B680" s="913"/>
      <c r="C680" s="834" t="s">
        <v>2294</v>
      </c>
      <c r="D680" s="854"/>
      <c r="E680" s="854"/>
      <c r="F680" s="855"/>
      <c r="G680" s="856"/>
      <c r="H680" s="857" t="str">
        <f t="shared" si="7"/>
        <v/>
      </c>
    </row>
    <row r="681" spans="1:8">
      <c r="A681" s="828"/>
      <c r="B681" s="913"/>
      <c r="C681" s="834" t="s">
        <v>2295</v>
      </c>
      <c r="D681" s="854"/>
      <c r="E681" s="854"/>
      <c r="F681" s="855"/>
      <c r="G681" s="856"/>
      <c r="H681" s="857" t="str">
        <f t="shared" si="7"/>
        <v/>
      </c>
    </row>
    <row r="682" spans="1:8">
      <c r="A682" s="828"/>
      <c r="B682" s="913"/>
      <c r="C682" s="873" t="s">
        <v>2296</v>
      </c>
      <c r="D682" s="854"/>
      <c r="E682" s="854"/>
      <c r="F682" s="855"/>
      <c r="G682" s="856"/>
      <c r="H682" s="857" t="str">
        <f t="shared" si="7"/>
        <v/>
      </c>
    </row>
    <row r="683" spans="1:8">
      <c r="A683" s="828"/>
      <c r="B683" s="913"/>
      <c r="C683" s="834" t="s">
        <v>2297</v>
      </c>
      <c r="D683" s="854"/>
      <c r="E683" s="854"/>
      <c r="F683" s="855"/>
      <c r="G683" s="856"/>
      <c r="H683" s="857" t="str">
        <f t="shared" si="7"/>
        <v/>
      </c>
    </row>
    <row r="684" spans="1:8">
      <c r="A684" s="828"/>
      <c r="B684" s="913"/>
      <c r="C684" s="834" t="s">
        <v>2298</v>
      </c>
      <c r="D684" s="854"/>
      <c r="E684" s="854"/>
      <c r="F684" s="855"/>
      <c r="G684" s="856"/>
      <c r="H684" s="857" t="str">
        <f t="shared" si="7"/>
        <v/>
      </c>
    </row>
    <row r="685" spans="1:8">
      <c r="A685" s="828"/>
      <c r="B685" s="913"/>
      <c r="C685" s="834" t="s">
        <v>2299</v>
      </c>
      <c r="D685" s="854"/>
      <c r="E685" s="854"/>
      <c r="F685" s="855"/>
      <c r="G685" s="856"/>
      <c r="H685" s="857" t="str">
        <f t="shared" si="7"/>
        <v/>
      </c>
    </row>
    <row r="686" spans="1:8">
      <c r="A686" s="828"/>
      <c r="B686" s="913"/>
      <c r="C686" s="834" t="s">
        <v>2300</v>
      </c>
      <c r="D686" s="854"/>
      <c r="E686" s="854"/>
      <c r="F686" s="855"/>
      <c r="G686" s="856"/>
      <c r="H686" s="857" t="str">
        <f t="shared" si="7"/>
        <v/>
      </c>
    </row>
    <row r="687" spans="1:8">
      <c r="A687" s="828"/>
      <c r="B687" s="913"/>
      <c r="C687" s="834" t="s">
        <v>2301</v>
      </c>
      <c r="D687" s="854"/>
      <c r="E687" s="854"/>
      <c r="F687" s="855"/>
      <c r="G687" s="856"/>
      <c r="H687" s="857" t="str">
        <f t="shared" si="7"/>
        <v/>
      </c>
    </row>
    <row r="688" spans="1:8">
      <c r="A688" s="828"/>
      <c r="B688" s="913"/>
      <c r="C688" s="873" t="s">
        <v>2302</v>
      </c>
      <c r="D688" s="854"/>
      <c r="E688" s="854"/>
      <c r="F688" s="855"/>
      <c r="G688" s="856"/>
      <c r="H688" s="857" t="str">
        <f t="shared" si="7"/>
        <v/>
      </c>
    </row>
    <row r="689" spans="1:8">
      <c r="A689" s="828"/>
      <c r="B689" s="913"/>
      <c r="C689" s="873" t="s">
        <v>2258</v>
      </c>
      <c r="D689" s="854"/>
      <c r="E689" s="854"/>
      <c r="F689" s="855"/>
      <c r="G689" s="856"/>
      <c r="H689" s="857" t="str">
        <f t="shared" si="7"/>
        <v/>
      </c>
    </row>
    <row r="690" spans="1:8">
      <c r="A690" s="828"/>
      <c r="B690" s="913"/>
      <c r="C690" s="873"/>
      <c r="D690" s="854"/>
      <c r="E690" s="854"/>
      <c r="F690" s="855"/>
      <c r="G690" s="856"/>
      <c r="H690" s="857" t="str">
        <f t="shared" si="7"/>
        <v/>
      </c>
    </row>
    <row r="691" spans="1:8" ht="30">
      <c r="A691" s="828"/>
      <c r="B691" s="913" t="s">
        <v>2303</v>
      </c>
      <c r="C691" s="884" t="s">
        <v>2304</v>
      </c>
      <c r="D691" s="874">
        <v>1</v>
      </c>
      <c r="E691" s="874" t="s">
        <v>3</v>
      </c>
      <c r="F691" s="855"/>
      <c r="G691" s="856"/>
      <c r="H691" s="857">
        <f t="shared" si="7"/>
        <v>0</v>
      </c>
    </row>
    <row r="692" spans="1:8" ht="45">
      <c r="A692" s="828"/>
      <c r="B692" s="913"/>
      <c r="C692" s="873" t="s">
        <v>2305</v>
      </c>
      <c r="D692" s="874"/>
      <c r="E692" s="874"/>
      <c r="F692" s="855"/>
      <c r="G692" s="856"/>
      <c r="H692" s="857" t="str">
        <f t="shared" si="7"/>
        <v/>
      </c>
    </row>
    <row r="693" spans="1:8">
      <c r="A693" s="828"/>
      <c r="B693" s="913"/>
      <c r="C693" s="873" t="s">
        <v>2306</v>
      </c>
      <c r="D693" s="874"/>
      <c r="E693" s="874"/>
      <c r="F693" s="855"/>
      <c r="G693" s="856"/>
      <c r="H693" s="857" t="str">
        <f t="shared" si="7"/>
        <v/>
      </c>
    </row>
    <row r="694" spans="1:8" ht="60">
      <c r="A694" s="828"/>
      <c r="B694" s="913"/>
      <c r="C694" s="873" t="s">
        <v>2307</v>
      </c>
      <c r="D694" s="874"/>
      <c r="E694" s="874"/>
      <c r="F694" s="855"/>
      <c r="G694" s="856"/>
      <c r="H694" s="857" t="str">
        <f t="shared" si="7"/>
        <v/>
      </c>
    </row>
    <row r="695" spans="1:8">
      <c r="A695" s="828"/>
      <c r="B695" s="913"/>
      <c r="C695" s="873" t="s">
        <v>2308</v>
      </c>
      <c r="D695" s="874"/>
      <c r="E695" s="874"/>
      <c r="F695" s="855"/>
      <c r="G695" s="856"/>
      <c r="H695" s="857" t="str">
        <f t="shared" si="7"/>
        <v/>
      </c>
    </row>
    <row r="696" spans="1:8">
      <c r="A696" s="828"/>
      <c r="B696" s="913"/>
      <c r="C696" s="873" t="s">
        <v>2309</v>
      </c>
      <c r="D696" s="874"/>
      <c r="E696" s="874"/>
      <c r="F696" s="855"/>
      <c r="G696" s="856"/>
      <c r="H696" s="857" t="str">
        <f t="shared" si="7"/>
        <v/>
      </c>
    </row>
    <row r="697" spans="1:8" ht="30">
      <c r="A697" s="828"/>
      <c r="B697" s="913"/>
      <c r="C697" s="873" t="s">
        <v>2310</v>
      </c>
      <c r="D697" s="874"/>
      <c r="E697" s="874"/>
      <c r="F697" s="855"/>
      <c r="G697" s="856"/>
      <c r="H697" s="857" t="str">
        <f t="shared" si="7"/>
        <v/>
      </c>
    </row>
    <row r="698" spans="1:8">
      <c r="A698" s="828"/>
      <c r="B698" s="913"/>
      <c r="C698" s="873" t="s">
        <v>2311</v>
      </c>
      <c r="D698" s="874"/>
      <c r="E698" s="874"/>
      <c r="F698" s="855"/>
      <c r="G698" s="856"/>
      <c r="H698" s="857" t="str">
        <f t="shared" si="7"/>
        <v/>
      </c>
    </row>
    <row r="699" spans="1:8">
      <c r="A699" s="828"/>
      <c r="B699" s="913"/>
      <c r="C699" s="873" t="s">
        <v>2249</v>
      </c>
      <c r="D699" s="874"/>
      <c r="E699" s="874"/>
      <c r="F699" s="855"/>
      <c r="G699" s="856"/>
      <c r="H699" s="857" t="str">
        <f t="shared" si="7"/>
        <v/>
      </c>
    </row>
    <row r="700" spans="1:8">
      <c r="A700" s="828"/>
      <c r="B700" s="913"/>
      <c r="C700" s="873" t="s">
        <v>2312</v>
      </c>
      <c r="D700" s="874"/>
      <c r="E700" s="874"/>
      <c r="F700" s="855"/>
      <c r="G700" s="856"/>
      <c r="H700" s="857" t="str">
        <f t="shared" si="7"/>
        <v/>
      </c>
    </row>
    <row r="701" spans="1:8" ht="45">
      <c r="A701" s="828"/>
      <c r="B701" s="913"/>
      <c r="C701" s="873" t="s">
        <v>2313</v>
      </c>
      <c r="D701" s="874"/>
      <c r="E701" s="874"/>
      <c r="F701" s="855"/>
      <c r="G701" s="856"/>
      <c r="H701" s="857" t="str">
        <f t="shared" si="7"/>
        <v/>
      </c>
    </row>
    <row r="702" spans="1:8">
      <c r="A702" s="828"/>
      <c r="B702" s="913"/>
      <c r="C702" s="873" t="s">
        <v>2314</v>
      </c>
      <c r="D702" s="874"/>
      <c r="E702" s="874"/>
      <c r="F702" s="855"/>
      <c r="G702" s="856"/>
      <c r="H702" s="857" t="str">
        <f t="shared" si="7"/>
        <v/>
      </c>
    </row>
    <row r="703" spans="1:8">
      <c r="A703" s="828"/>
      <c r="B703" s="913"/>
      <c r="C703" s="873" t="s">
        <v>2315</v>
      </c>
      <c r="D703" s="874"/>
      <c r="E703" s="874"/>
      <c r="F703" s="855"/>
      <c r="G703" s="856"/>
      <c r="H703" s="857" t="str">
        <f t="shared" si="7"/>
        <v/>
      </c>
    </row>
    <row r="704" spans="1:8" ht="30">
      <c r="A704" s="828"/>
      <c r="B704" s="913"/>
      <c r="C704" s="873" t="s">
        <v>2316</v>
      </c>
      <c r="D704" s="874"/>
      <c r="E704" s="874"/>
      <c r="F704" s="855"/>
      <c r="G704" s="856"/>
      <c r="H704" s="857" t="str">
        <f t="shared" si="7"/>
        <v/>
      </c>
    </row>
    <row r="705" spans="1:8" ht="30">
      <c r="A705" s="828"/>
      <c r="B705" s="913"/>
      <c r="C705" s="873" t="s">
        <v>2317</v>
      </c>
      <c r="D705" s="874"/>
      <c r="E705" s="874"/>
      <c r="F705" s="855"/>
      <c r="G705" s="856"/>
      <c r="H705" s="857" t="str">
        <f t="shared" si="7"/>
        <v/>
      </c>
    </row>
    <row r="706" spans="1:8">
      <c r="A706" s="828"/>
      <c r="B706" s="913"/>
      <c r="C706" s="873" t="s">
        <v>2318</v>
      </c>
      <c r="D706" s="874"/>
      <c r="E706" s="874"/>
      <c r="F706" s="855"/>
      <c r="G706" s="856"/>
      <c r="H706" s="857" t="str">
        <f t="shared" si="7"/>
        <v/>
      </c>
    </row>
    <row r="707" spans="1:8">
      <c r="A707" s="828"/>
      <c r="B707" s="913"/>
      <c r="C707" s="873" t="s">
        <v>2319</v>
      </c>
      <c r="D707" s="874"/>
      <c r="E707" s="874"/>
      <c r="F707" s="855"/>
      <c r="G707" s="856"/>
      <c r="H707" s="857" t="str">
        <f t="shared" si="7"/>
        <v/>
      </c>
    </row>
    <row r="708" spans="1:8">
      <c r="A708" s="828"/>
      <c r="B708" s="913"/>
      <c r="C708" s="873"/>
      <c r="D708" s="874"/>
      <c r="E708" s="874"/>
      <c r="F708" s="855"/>
      <c r="G708" s="856"/>
      <c r="H708" s="857" t="str">
        <f t="shared" si="7"/>
        <v/>
      </c>
    </row>
    <row r="709" spans="1:8">
      <c r="A709" s="929"/>
      <c r="B709" s="930" t="s">
        <v>2320</v>
      </c>
      <c r="C709" s="931" t="s">
        <v>2874</v>
      </c>
      <c r="D709" s="1244">
        <v>1</v>
      </c>
      <c r="E709" s="1244" t="s">
        <v>1971</v>
      </c>
      <c r="F709" s="1245" t="s">
        <v>2117</v>
      </c>
      <c r="G709" s="856"/>
      <c r="H709" s="857">
        <f t="shared" si="7"/>
        <v>0</v>
      </c>
    </row>
    <row r="710" spans="1:8" ht="45">
      <c r="A710" s="828"/>
      <c r="B710" s="913"/>
      <c r="C710" s="877" t="s">
        <v>2875</v>
      </c>
      <c r="D710" s="874"/>
      <c r="E710" s="874"/>
      <c r="F710" s="855"/>
      <c r="G710" s="856"/>
      <c r="H710" s="857" t="str">
        <f t="shared" si="7"/>
        <v/>
      </c>
    </row>
    <row r="711" spans="1:8" ht="30">
      <c r="A711" s="828"/>
      <c r="B711" s="913"/>
      <c r="C711" s="873" t="s">
        <v>2881</v>
      </c>
      <c r="D711" s="874"/>
      <c r="E711" s="874"/>
      <c r="F711" s="855"/>
      <c r="G711" s="856"/>
      <c r="H711" s="857" t="str">
        <f t="shared" si="7"/>
        <v/>
      </c>
    </row>
    <row r="712" spans="1:8" ht="30">
      <c r="A712" s="828"/>
      <c r="B712" s="913"/>
      <c r="C712" s="873" t="s">
        <v>2118</v>
      </c>
      <c r="D712" s="874"/>
      <c r="E712" s="874"/>
      <c r="F712" s="855"/>
      <c r="G712" s="856"/>
      <c r="H712" s="857" t="str">
        <f t="shared" si="7"/>
        <v/>
      </c>
    </row>
    <row r="713" spans="1:8">
      <c r="A713" s="828"/>
      <c r="B713" s="913"/>
      <c r="C713" s="873"/>
      <c r="D713" s="874"/>
      <c r="E713" s="874"/>
      <c r="F713" s="855"/>
      <c r="G713" s="856"/>
      <c r="H713" s="857" t="str">
        <f t="shared" si="7"/>
        <v/>
      </c>
    </row>
    <row r="714" spans="1:8" ht="18.75">
      <c r="A714" s="828"/>
      <c r="B714" s="913"/>
      <c r="C714" s="908" t="s">
        <v>2321</v>
      </c>
      <c r="D714" s="874"/>
      <c r="E714" s="874"/>
      <c r="F714" s="855"/>
      <c r="G714" s="856"/>
      <c r="H714" s="857" t="str">
        <f t="shared" ref="H714:H777" si="8">IF(D714="","",G714*D714)</f>
        <v/>
      </c>
    </row>
    <row r="715" spans="1:8">
      <c r="A715" s="828"/>
      <c r="B715" s="913"/>
      <c r="C715" s="873"/>
      <c r="D715" s="874"/>
      <c r="E715" s="874"/>
      <c r="F715" s="855"/>
      <c r="G715" s="856"/>
      <c r="H715" s="857" t="str">
        <f t="shared" si="8"/>
        <v/>
      </c>
    </row>
    <row r="716" spans="1:8">
      <c r="A716" s="929"/>
      <c r="B716" s="930" t="s">
        <v>16</v>
      </c>
      <c r="C716" s="931" t="s">
        <v>2874</v>
      </c>
      <c r="D716" s="1244">
        <v>1</v>
      </c>
      <c r="E716" s="1244" t="s">
        <v>3</v>
      </c>
      <c r="F716" s="1245" t="s">
        <v>2117</v>
      </c>
      <c r="G716" s="856"/>
      <c r="H716" s="857">
        <f t="shared" si="8"/>
        <v>0</v>
      </c>
    </row>
    <row r="717" spans="1:8" ht="45">
      <c r="A717" s="828"/>
      <c r="B717" s="913"/>
      <c r="C717" s="877" t="s">
        <v>2878</v>
      </c>
      <c r="D717" s="874"/>
      <c r="E717" s="874"/>
      <c r="F717" s="855"/>
      <c r="G717" s="856"/>
      <c r="H717" s="857" t="str">
        <f t="shared" si="8"/>
        <v/>
      </c>
    </row>
    <row r="718" spans="1:8" ht="30">
      <c r="A718" s="828"/>
      <c r="B718" s="913"/>
      <c r="C718" s="873" t="s">
        <v>2881</v>
      </c>
      <c r="D718" s="874"/>
      <c r="E718" s="874"/>
      <c r="F718" s="855"/>
      <c r="G718" s="856"/>
      <c r="H718" s="857" t="str">
        <f t="shared" si="8"/>
        <v/>
      </c>
    </row>
    <row r="719" spans="1:8" ht="30">
      <c r="A719" s="828"/>
      <c r="B719" s="913"/>
      <c r="C719" s="873" t="s">
        <v>2118</v>
      </c>
      <c r="D719" s="874"/>
      <c r="E719" s="874"/>
      <c r="F719" s="855"/>
      <c r="G719" s="856"/>
      <c r="H719" s="857" t="str">
        <f t="shared" si="8"/>
        <v/>
      </c>
    </row>
    <row r="720" spans="1:8">
      <c r="A720" s="828"/>
      <c r="B720" s="913"/>
      <c r="C720" s="873"/>
      <c r="D720" s="874"/>
      <c r="E720" s="874"/>
      <c r="F720" s="855"/>
      <c r="G720" s="856"/>
      <c r="H720" s="857" t="str">
        <f t="shared" si="8"/>
        <v/>
      </c>
    </row>
    <row r="721" spans="1:8">
      <c r="A721" s="828"/>
      <c r="B721" s="913" t="s">
        <v>15</v>
      </c>
      <c r="C721" s="846" t="s">
        <v>2322</v>
      </c>
      <c r="D721" s="874">
        <v>1</v>
      </c>
      <c r="E721" s="874" t="s">
        <v>3</v>
      </c>
      <c r="F721" s="855"/>
      <c r="G721" s="856"/>
      <c r="H721" s="857">
        <f t="shared" si="8"/>
        <v>0</v>
      </c>
    </row>
    <row r="722" spans="1:8">
      <c r="A722" s="828"/>
      <c r="B722" s="913"/>
      <c r="C722" s="878" t="s">
        <v>2323</v>
      </c>
      <c r="D722" s="874"/>
      <c r="E722" s="874"/>
      <c r="F722" s="855"/>
      <c r="G722" s="856"/>
      <c r="H722" s="857" t="str">
        <f t="shared" si="8"/>
        <v/>
      </c>
    </row>
    <row r="723" spans="1:8">
      <c r="A723" s="828"/>
      <c r="B723" s="913"/>
      <c r="C723" s="834" t="s">
        <v>2324</v>
      </c>
      <c r="D723" s="874"/>
      <c r="E723" s="874"/>
      <c r="F723" s="855"/>
      <c r="G723" s="856"/>
      <c r="H723" s="857" t="str">
        <f t="shared" si="8"/>
        <v/>
      </c>
    </row>
    <row r="724" spans="1:8">
      <c r="A724" s="828"/>
      <c r="B724" s="913"/>
      <c r="C724" s="834" t="s">
        <v>2325</v>
      </c>
      <c r="D724" s="874"/>
      <c r="E724" s="874"/>
      <c r="F724" s="855"/>
      <c r="G724" s="856"/>
      <c r="H724" s="857" t="str">
        <f t="shared" si="8"/>
        <v/>
      </c>
    </row>
    <row r="725" spans="1:8" ht="30">
      <c r="A725" s="828"/>
      <c r="B725" s="913"/>
      <c r="C725" s="834" t="s">
        <v>2326</v>
      </c>
      <c r="D725" s="874"/>
      <c r="E725" s="874"/>
      <c r="F725" s="855"/>
      <c r="G725" s="856"/>
      <c r="H725" s="857" t="str">
        <f t="shared" si="8"/>
        <v/>
      </c>
    </row>
    <row r="726" spans="1:8">
      <c r="A726" s="828"/>
      <c r="B726" s="913"/>
      <c r="C726" s="834" t="s">
        <v>2327</v>
      </c>
      <c r="D726" s="874"/>
      <c r="E726" s="874"/>
      <c r="F726" s="855"/>
      <c r="G726" s="856"/>
      <c r="H726" s="857" t="str">
        <f t="shared" si="8"/>
        <v/>
      </c>
    </row>
    <row r="727" spans="1:8">
      <c r="A727" s="828"/>
      <c r="B727" s="913"/>
      <c r="C727" s="834" t="s">
        <v>2328</v>
      </c>
      <c r="D727" s="874"/>
      <c r="E727" s="874"/>
      <c r="F727" s="855"/>
      <c r="G727" s="856"/>
      <c r="H727" s="857" t="str">
        <f t="shared" si="8"/>
        <v/>
      </c>
    </row>
    <row r="728" spans="1:8">
      <c r="A728" s="828"/>
      <c r="B728" s="913"/>
      <c r="C728" s="834" t="s">
        <v>2329</v>
      </c>
      <c r="D728" s="874"/>
      <c r="E728" s="874"/>
      <c r="F728" s="855"/>
      <c r="G728" s="856"/>
      <c r="H728" s="857" t="str">
        <f t="shared" si="8"/>
        <v/>
      </c>
    </row>
    <row r="729" spans="1:8">
      <c r="A729" s="828"/>
      <c r="B729" s="913"/>
      <c r="C729" s="834" t="s">
        <v>2330</v>
      </c>
      <c r="D729" s="874"/>
      <c r="E729" s="874"/>
      <c r="F729" s="855"/>
      <c r="G729" s="856"/>
      <c r="H729" s="857" t="str">
        <f t="shared" si="8"/>
        <v/>
      </c>
    </row>
    <row r="730" spans="1:8">
      <c r="A730" s="828"/>
      <c r="B730" s="913"/>
      <c r="C730" s="834" t="s">
        <v>2331</v>
      </c>
      <c r="D730" s="874"/>
      <c r="E730" s="874"/>
      <c r="F730" s="855"/>
      <c r="G730" s="856"/>
      <c r="H730" s="857" t="str">
        <f t="shared" si="8"/>
        <v/>
      </c>
    </row>
    <row r="731" spans="1:8">
      <c r="A731" s="828"/>
      <c r="B731" s="913"/>
      <c r="C731" s="878" t="s">
        <v>2332</v>
      </c>
      <c r="D731" s="874"/>
      <c r="E731" s="874"/>
      <c r="F731" s="855"/>
      <c r="G731" s="856"/>
      <c r="H731" s="857" t="str">
        <f t="shared" si="8"/>
        <v/>
      </c>
    </row>
    <row r="732" spans="1:8" ht="30">
      <c r="A732" s="828"/>
      <c r="B732" s="913"/>
      <c r="C732" s="834" t="s">
        <v>2333</v>
      </c>
      <c r="D732" s="874"/>
      <c r="E732" s="874"/>
      <c r="F732" s="855"/>
      <c r="G732" s="856"/>
      <c r="H732" s="857" t="str">
        <f t="shared" si="8"/>
        <v/>
      </c>
    </row>
    <row r="733" spans="1:8" ht="45">
      <c r="A733" s="828"/>
      <c r="B733" s="913"/>
      <c r="C733" s="834" t="s">
        <v>2334</v>
      </c>
      <c r="D733" s="874"/>
      <c r="E733" s="874"/>
      <c r="F733" s="855"/>
      <c r="G733" s="856"/>
      <c r="H733" s="857" t="str">
        <f t="shared" si="8"/>
        <v/>
      </c>
    </row>
    <row r="734" spans="1:8" ht="45">
      <c r="A734" s="828"/>
      <c r="B734" s="913"/>
      <c r="C734" s="834" t="s">
        <v>2335</v>
      </c>
      <c r="D734" s="874"/>
      <c r="E734" s="874"/>
      <c r="F734" s="855"/>
      <c r="G734" s="856"/>
      <c r="H734" s="857" t="str">
        <f t="shared" si="8"/>
        <v/>
      </c>
    </row>
    <row r="735" spans="1:8">
      <c r="A735" s="828"/>
      <c r="B735" s="913"/>
      <c r="C735" s="878" t="s">
        <v>2336</v>
      </c>
      <c r="D735" s="874"/>
      <c r="E735" s="874"/>
      <c r="F735" s="855"/>
      <c r="G735" s="856"/>
      <c r="H735" s="857" t="str">
        <f t="shared" si="8"/>
        <v/>
      </c>
    </row>
    <row r="736" spans="1:8" ht="30">
      <c r="A736" s="828"/>
      <c r="B736" s="913"/>
      <c r="C736" s="834" t="s">
        <v>2337</v>
      </c>
      <c r="D736" s="874"/>
      <c r="E736" s="874"/>
      <c r="F736" s="855"/>
      <c r="G736" s="856"/>
      <c r="H736" s="857" t="str">
        <f t="shared" si="8"/>
        <v/>
      </c>
    </row>
    <row r="737" spans="1:8" ht="30">
      <c r="A737" s="828"/>
      <c r="B737" s="913"/>
      <c r="C737" s="834" t="s">
        <v>2338</v>
      </c>
      <c r="D737" s="874"/>
      <c r="E737" s="874"/>
      <c r="F737" s="855"/>
      <c r="G737" s="856"/>
      <c r="H737" s="857" t="str">
        <f t="shared" si="8"/>
        <v/>
      </c>
    </row>
    <row r="738" spans="1:8">
      <c r="A738" s="828"/>
      <c r="B738" s="913"/>
      <c r="C738" s="834" t="s">
        <v>2339</v>
      </c>
      <c r="D738" s="874"/>
      <c r="E738" s="874"/>
      <c r="F738" s="855"/>
      <c r="G738" s="856"/>
      <c r="H738" s="857" t="str">
        <f t="shared" si="8"/>
        <v/>
      </c>
    </row>
    <row r="739" spans="1:8">
      <c r="A739" s="828"/>
      <c r="B739" s="913"/>
      <c r="C739" s="834" t="s">
        <v>2340</v>
      </c>
      <c r="D739" s="874"/>
      <c r="E739" s="874"/>
      <c r="F739" s="855"/>
      <c r="G739" s="856"/>
      <c r="H739" s="857" t="str">
        <f t="shared" si="8"/>
        <v/>
      </c>
    </row>
    <row r="740" spans="1:8">
      <c r="A740" s="828"/>
      <c r="B740" s="913"/>
      <c r="C740" s="873"/>
      <c r="D740" s="874"/>
      <c r="E740" s="874"/>
      <c r="F740" s="855"/>
      <c r="G740" s="856"/>
      <c r="H740" s="857" t="str">
        <f t="shared" si="8"/>
        <v/>
      </c>
    </row>
    <row r="741" spans="1:8" ht="30">
      <c r="A741" s="828"/>
      <c r="B741" s="913" t="s">
        <v>2341</v>
      </c>
      <c r="C741" s="884" t="s">
        <v>2183</v>
      </c>
      <c r="D741" s="874">
        <v>1</v>
      </c>
      <c r="E741" s="874" t="s">
        <v>3</v>
      </c>
      <c r="F741" s="855"/>
      <c r="G741" s="856"/>
      <c r="H741" s="857">
        <f t="shared" si="8"/>
        <v>0</v>
      </c>
    </row>
    <row r="742" spans="1:8" ht="45">
      <c r="A742" s="828"/>
      <c r="B742" s="913"/>
      <c r="C742" s="873" t="s">
        <v>2184</v>
      </c>
      <c r="D742" s="874"/>
      <c r="E742" s="874"/>
      <c r="F742" s="855" t="s">
        <v>2185</v>
      </c>
      <c r="G742" s="856"/>
      <c r="H742" s="857" t="str">
        <f t="shared" si="8"/>
        <v/>
      </c>
    </row>
    <row r="743" spans="1:8">
      <c r="A743" s="828"/>
      <c r="B743" s="913"/>
      <c r="C743" s="873" t="s">
        <v>2186</v>
      </c>
      <c r="D743" s="874"/>
      <c r="E743" s="874"/>
      <c r="F743" s="855"/>
      <c r="G743" s="856"/>
      <c r="H743" s="857" t="str">
        <f t="shared" si="8"/>
        <v/>
      </c>
    </row>
    <row r="744" spans="1:8">
      <c r="A744" s="828"/>
      <c r="B744" s="913"/>
      <c r="C744" s="873" t="s">
        <v>2187</v>
      </c>
      <c r="D744" s="874"/>
      <c r="E744" s="874"/>
      <c r="F744" s="855"/>
      <c r="G744" s="856"/>
      <c r="H744" s="857" t="str">
        <f t="shared" si="8"/>
        <v/>
      </c>
    </row>
    <row r="745" spans="1:8">
      <c r="A745" s="828"/>
      <c r="B745" s="913"/>
      <c r="C745" s="873" t="s">
        <v>2188</v>
      </c>
      <c r="D745" s="874"/>
      <c r="E745" s="874"/>
      <c r="F745" s="855"/>
      <c r="G745" s="856"/>
      <c r="H745" s="857" t="str">
        <f t="shared" si="8"/>
        <v/>
      </c>
    </row>
    <row r="746" spans="1:8">
      <c r="A746" s="828"/>
      <c r="B746" s="913"/>
      <c r="C746" s="873" t="s">
        <v>2342</v>
      </c>
      <c r="D746" s="874"/>
      <c r="E746" s="874"/>
      <c r="F746" s="855"/>
      <c r="G746" s="856"/>
      <c r="H746" s="857" t="str">
        <f t="shared" si="8"/>
        <v/>
      </c>
    </row>
    <row r="747" spans="1:8">
      <c r="A747" s="828"/>
      <c r="B747" s="913"/>
      <c r="C747" s="873" t="s">
        <v>2190</v>
      </c>
      <c r="D747" s="874"/>
      <c r="E747" s="874"/>
      <c r="F747" s="855"/>
      <c r="G747" s="856"/>
      <c r="H747" s="857" t="str">
        <f t="shared" si="8"/>
        <v/>
      </c>
    </row>
    <row r="748" spans="1:8">
      <c r="A748" s="828"/>
      <c r="B748" s="913"/>
      <c r="C748" s="873" t="s">
        <v>2343</v>
      </c>
      <c r="D748" s="874"/>
      <c r="E748" s="874"/>
      <c r="F748" s="855"/>
      <c r="G748" s="856"/>
      <c r="H748" s="857" t="str">
        <f t="shared" si="8"/>
        <v/>
      </c>
    </row>
    <row r="749" spans="1:8">
      <c r="A749" s="828"/>
      <c r="B749" s="913"/>
      <c r="C749" s="873"/>
      <c r="D749" s="874"/>
      <c r="E749" s="874"/>
      <c r="F749" s="855"/>
      <c r="G749" s="856"/>
      <c r="H749" s="857" t="str">
        <f t="shared" si="8"/>
        <v/>
      </c>
    </row>
    <row r="750" spans="1:8">
      <c r="A750" s="828"/>
      <c r="B750" s="916" t="s">
        <v>2028</v>
      </c>
      <c r="C750" s="922" t="s">
        <v>1982</v>
      </c>
      <c r="D750" s="883">
        <v>1</v>
      </c>
      <c r="E750" s="883" t="s">
        <v>1971</v>
      </c>
      <c r="F750" s="855"/>
      <c r="G750" s="856"/>
      <c r="H750" s="857">
        <f t="shared" si="8"/>
        <v>0</v>
      </c>
    </row>
    <row r="751" spans="1:8">
      <c r="A751" s="828"/>
      <c r="B751" s="916"/>
      <c r="C751" s="882" t="s">
        <v>2025</v>
      </c>
      <c r="D751" s="883"/>
      <c r="E751" s="883"/>
      <c r="F751" s="855"/>
      <c r="G751" s="856"/>
      <c r="H751" s="857" t="str">
        <f t="shared" si="8"/>
        <v/>
      </c>
    </row>
    <row r="752" spans="1:8" ht="30">
      <c r="A752" s="828"/>
      <c r="B752" s="913"/>
      <c r="C752" s="945" t="s">
        <v>2073</v>
      </c>
      <c r="D752" s="874"/>
      <c r="E752" s="874"/>
      <c r="F752" s="855"/>
      <c r="G752" s="856"/>
      <c r="H752" s="857" t="str">
        <f t="shared" si="8"/>
        <v/>
      </c>
    </row>
    <row r="753" spans="1:8">
      <c r="A753" s="828"/>
      <c r="B753" s="913"/>
      <c r="C753" s="873" t="s">
        <v>2126</v>
      </c>
      <c r="D753" s="874"/>
      <c r="E753" s="874"/>
      <c r="F753" s="855"/>
      <c r="G753" s="856"/>
      <c r="H753" s="857" t="str">
        <f t="shared" si="8"/>
        <v/>
      </c>
    </row>
    <row r="754" spans="1:8" ht="45">
      <c r="A754" s="828"/>
      <c r="B754" s="913"/>
      <c r="C754" s="875" t="s">
        <v>2075</v>
      </c>
      <c r="D754" s="874"/>
      <c r="E754" s="874"/>
      <c r="F754" s="855"/>
      <c r="G754" s="856"/>
      <c r="H754" s="857" t="str">
        <f t="shared" si="8"/>
        <v/>
      </c>
    </row>
    <row r="755" spans="1:8" ht="45">
      <c r="A755" s="828"/>
      <c r="B755" s="913"/>
      <c r="C755" s="875" t="s">
        <v>2076</v>
      </c>
      <c r="D755" s="874"/>
      <c r="E755" s="874"/>
      <c r="F755" s="855"/>
      <c r="G755" s="856"/>
      <c r="H755" s="857" t="str">
        <f t="shared" si="8"/>
        <v/>
      </c>
    </row>
    <row r="756" spans="1:8" ht="30">
      <c r="A756" s="828"/>
      <c r="B756" s="913"/>
      <c r="C756" s="875" t="s">
        <v>2077</v>
      </c>
      <c r="D756" s="874"/>
      <c r="E756" s="874"/>
      <c r="F756" s="855"/>
      <c r="G756" s="856"/>
      <c r="H756" s="857" t="str">
        <f t="shared" si="8"/>
        <v/>
      </c>
    </row>
    <row r="757" spans="1:8" ht="60">
      <c r="A757" s="828"/>
      <c r="B757" s="913"/>
      <c r="C757" s="875" t="s">
        <v>2078</v>
      </c>
      <c r="D757" s="874"/>
      <c r="E757" s="874"/>
      <c r="F757" s="855"/>
      <c r="G757" s="856"/>
      <c r="H757" s="857" t="str">
        <f t="shared" si="8"/>
        <v/>
      </c>
    </row>
    <row r="758" spans="1:8" ht="30">
      <c r="A758" s="828"/>
      <c r="B758" s="913"/>
      <c r="C758" s="875" t="s">
        <v>2079</v>
      </c>
      <c r="D758" s="874"/>
      <c r="E758" s="874"/>
      <c r="F758" s="855"/>
      <c r="G758" s="856"/>
      <c r="H758" s="857" t="str">
        <f t="shared" si="8"/>
        <v/>
      </c>
    </row>
    <row r="759" spans="1:8">
      <c r="A759" s="828"/>
      <c r="B759" s="913"/>
      <c r="C759" s="873"/>
      <c r="D759" s="874"/>
      <c r="E759" s="874"/>
      <c r="F759" s="855"/>
      <c r="G759" s="856"/>
      <c r="H759" s="857" t="str">
        <f t="shared" si="8"/>
        <v/>
      </c>
    </row>
    <row r="760" spans="1:8">
      <c r="A760" s="828"/>
      <c r="B760" s="916" t="s">
        <v>2031</v>
      </c>
      <c r="C760" s="922" t="s">
        <v>1982</v>
      </c>
      <c r="D760" s="883">
        <v>1</v>
      </c>
      <c r="E760" s="883" t="s">
        <v>3</v>
      </c>
      <c r="F760" s="855"/>
      <c r="G760" s="856"/>
      <c r="H760" s="857">
        <f t="shared" si="8"/>
        <v>0</v>
      </c>
    </row>
    <row r="761" spans="1:8">
      <c r="A761" s="828"/>
      <c r="B761" s="916"/>
      <c r="C761" s="882" t="s">
        <v>2030</v>
      </c>
      <c r="D761" s="883"/>
      <c r="E761" s="883"/>
      <c r="F761" s="855"/>
      <c r="G761" s="856"/>
      <c r="H761" s="857" t="str">
        <f t="shared" si="8"/>
        <v/>
      </c>
    </row>
    <row r="762" spans="1:8" ht="30">
      <c r="A762" s="828"/>
      <c r="B762" s="913"/>
      <c r="C762" s="945" t="s">
        <v>2073</v>
      </c>
      <c r="D762" s="874"/>
      <c r="E762" s="874"/>
      <c r="F762" s="855"/>
      <c r="G762" s="856"/>
      <c r="H762" s="857" t="str">
        <f t="shared" si="8"/>
        <v/>
      </c>
    </row>
    <row r="763" spans="1:8">
      <c r="A763" s="828"/>
      <c r="B763" s="913"/>
      <c r="C763" s="873" t="s">
        <v>2126</v>
      </c>
      <c r="D763" s="874"/>
      <c r="E763" s="874"/>
      <c r="F763" s="855"/>
      <c r="G763" s="856"/>
      <c r="H763" s="857" t="str">
        <f t="shared" si="8"/>
        <v/>
      </c>
    </row>
    <row r="764" spans="1:8" ht="45">
      <c r="A764" s="828"/>
      <c r="B764" s="913"/>
      <c r="C764" s="875" t="s">
        <v>2075</v>
      </c>
      <c r="D764" s="874"/>
      <c r="E764" s="874"/>
      <c r="F764" s="855"/>
      <c r="G764" s="856"/>
      <c r="H764" s="857" t="str">
        <f t="shared" si="8"/>
        <v/>
      </c>
    </row>
    <row r="765" spans="1:8" ht="45">
      <c r="A765" s="828"/>
      <c r="B765" s="913"/>
      <c r="C765" s="875" t="s">
        <v>2076</v>
      </c>
      <c r="D765" s="874"/>
      <c r="E765" s="874"/>
      <c r="F765" s="855"/>
      <c r="G765" s="856"/>
      <c r="H765" s="857" t="str">
        <f t="shared" si="8"/>
        <v/>
      </c>
    </row>
    <row r="766" spans="1:8" ht="30">
      <c r="A766" s="828"/>
      <c r="B766" s="913"/>
      <c r="C766" s="875" t="s">
        <v>2077</v>
      </c>
      <c r="D766" s="874"/>
      <c r="E766" s="874"/>
      <c r="F766" s="855"/>
      <c r="G766" s="856"/>
      <c r="H766" s="857" t="str">
        <f t="shared" si="8"/>
        <v/>
      </c>
    </row>
    <row r="767" spans="1:8" ht="60">
      <c r="A767" s="828"/>
      <c r="B767" s="913"/>
      <c r="C767" s="875" t="s">
        <v>2078</v>
      </c>
      <c r="D767" s="874"/>
      <c r="E767" s="874"/>
      <c r="F767" s="855"/>
      <c r="G767" s="856"/>
      <c r="H767" s="857" t="str">
        <f t="shared" si="8"/>
        <v/>
      </c>
    </row>
    <row r="768" spans="1:8" ht="30">
      <c r="A768" s="828"/>
      <c r="B768" s="913"/>
      <c r="C768" s="875" t="s">
        <v>2079</v>
      </c>
      <c r="D768" s="874"/>
      <c r="E768" s="874"/>
      <c r="F768" s="855"/>
      <c r="G768" s="856"/>
      <c r="H768" s="857" t="str">
        <f t="shared" si="8"/>
        <v/>
      </c>
    </row>
    <row r="769" spans="1:8">
      <c r="A769" s="828"/>
      <c r="B769" s="913"/>
      <c r="C769" s="873"/>
      <c r="D769" s="874"/>
      <c r="E769" s="874"/>
      <c r="F769" s="855"/>
      <c r="G769" s="856"/>
      <c r="H769" s="857" t="str">
        <f t="shared" si="8"/>
        <v/>
      </c>
    </row>
    <row r="770" spans="1:8">
      <c r="A770" s="828"/>
      <c r="B770" s="916" t="s">
        <v>2032</v>
      </c>
      <c r="C770" s="922" t="s">
        <v>1982</v>
      </c>
      <c r="D770" s="883">
        <v>1</v>
      </c>
      <c r="E770" s="883" t="s">
        <v>3</v>
      </c>
      <c r="F770" s="855"/>
      <c r="G770" s="856"/>
      <c r="H770" s="857">
        <f t="shared" si="8"/>
        <v>0</v>
      </c>
    </row>
    <row r="771" spans="1:8">
      <c r="A771" s="828"/>
      <c r="B771" s="916"/>
      <c r="C771" s="882" t="s">
        <v>2033</v>
      </c>
      <c r="D771" s="883"/>
      <c r="E771" s="883"/>
      <c r="F771" s="855"/>
      <c r="G771" s="856"/>
      <c r="H771" s="857" t="str">
        <f t="shared" si="8"/>
        <v/>
      </c>
    </row>
    <row r="772" spans="1:8" ht="30">
      <c r="A772" s="828"/>
      <c r="B772" s="913"/>
      <c r="C772" s="945" t="s">
        <v>2073</v>
      </c>
      <c r="D772" s="874"/>
      <c r="E772" s="874"/>
      <c r="F772" s="855"/>
      <c r="G772" s="856"/>
      <c r="H772" s="857" t="str">
        <f t="shared" si="8"/>
        <v/>
      </c>
    </row>
    <row r="773" spans="1:8">
      <c r="A773" s="828"/>
      <c r="B773" s="913"/>
      <c r="C773" s="873" t="s">
        <v>2126</v>
      </c>
      <c r="D773" s="874"/>
      <c r="E773" s="874"/>
      <c r="F773" s="855"/>
      <c r="G773" s="856"/>
      <c r="H773" s="857" t="str">
        <f t="shared" si="8"/>
        <v/>
      </c>
    </row>
    <row r="774" spans="1:8" ht="45">
      <c r="A774" s="828"/>
      <c r="B774" s="913"/>
      <c r="C774" s="875" t="s">
        <v>2075</v>
      </c>
      <c r="D774" s="874"/>
      <c r="E774" s="874"/>
      <c r="F774" s="855"/>
      <c r="G774" s="856"/>
      <c r="H774" s="857" t="str">
        <f t="shared" si="8"/>
        <v/>
      </c>
    </row>
    <row r="775" spans="1:8" ht="45">
      <c r="A775" s="828"/>
      <c r="B775" s="913"/>
      <c r="C775" s="875" t="s">
        <v>2076</v>
      </c>
      <c r="D775" s="874"/>
      <c r="E775" s="874"/>
      <c r="F775" s="855"/>
      <c r="G775" s="856"/>
      <c r="H775" s="857" t="str">
        <f t="shared" si="8"/>
        <v/>
      </c>
    </row>
    <row r="776" spans="1:8" ht="30">
      <c r="A776" s="828"/>
      <c r="B776" s="913"/>
      <c r="C776" s="875" t="s">
        <v>2077</v>
      </c>
      <c r="D776" s="874"/>
      <c r="E776" s="874"/>
      <c r="F776" s="855"/>
      <c r="G776" s="856"/>
      <c r="H776" s="857" t="str">
        <f t="shared" si="8"/>
        <v/>
      </c>
    </row>
    <row r="777" spans="1:8" ht="60">
      <c r="A777" s="828"/>
      <c r="B777" s="913"/>
      <c r="C777" s="875" t="s">
        <v>2078</v>
      </c>
      <c r="D777" s="874"/>
      <c r="E777" s="874"/>
      <c r="F777" s="855"/>
      <c r="G777" s="856"/>
      <c r="H777" s="857" t="str">
        <f t="shared" si="8"/>
        <v/>
      </c>
    </row>
    <row r="778" spans="1:8" ht="30">
      <c r="A778" s="828"/>
      <c r="B778" s="913"/>
      <c r="C778" s="875" t="s">
        <v>2079</v>
      </c>
      <c r="D778" s="874"/>
      <c r="E778" s="874"/>
      <c r="F778" s="855"/>
      <c r="G778" s="856"/>
      <c r="H778" s="857" t="str">
        <f t="shared" ref="H778:H841" si="9">IF(D778="","",G778*D778)</f>
        <v/>
      </c>
    </row>
    <row r="779" spans="1:8">
      <c r="A779" s="828"/>
      <c r="B779" s="913"/>
      <c r="C779" s="873"/>
      <c r="D779" s="874"/>
      <c r="E779" s="874"/>
      <c r="F779" s="855"/>
      <c r="G779" s="856"/>
      <c r="H779" s="857" t="str">
        <f t="shared" si="9"/>
        <v/>
      </c>
    </row>
    <row r="780" spans="1:8" ht="30">
      <c r="A780" s="828"/>
      <c r="B780" s="913" t="s">
        <v>14</v>
      </c>
      <c r="C780" s="923" t="s">
        <v>2344</v>
      </c>
      <c r="D780" s="874">
        <v>1</v>
      </c>
      <c r="E780" s="874" t="s">
        <v>3</v>
      </c>
      <c r="F780" s="855"/>
      <c r="G780" s="856"/>
      <c r="H780" s="857">
        <f t="shared" si="9"/>
        <v>0</v>
      </c>
    </row>
    <row r="781" spans="1:8">
      <c r="A781" s="828"/>
      <c r="B781" s="913"/>
      <c r="C781" s="891" t="s">
        <v>2261</v>
      </c>
      <c r="D781" s="874"/>
      <c r="E781" s="874"/>
      <c r="F781" s="855"/>
      <c r="G781" s="856"/>
      <c r="H781" s="857" t="str">
        <f t="shared" si="9"/>
        <v/>
      </c>
    </row>
    <row r="782" spans="1:8">
      <c r="A782" s="828"/>
      <c r="B782" s="913"/>
      <c r="C782" s="892" t="s">
        <v>2345</v>
      </c>
      <c r="D782" s="874"/>
      <c r="E782" s="874"/>
      <c r="F782" s="855"/>
      <c r="G782" s="856"/>
      <c r="H782" s="857" t="str">
        <f t="shared" si="9"/>
        <v/>
      </c>
    </row>
    <row r="783" spans="1:8" ht="60">
      <c r="A783" s="828"/>
      <c r="B783" s="913"/>
      <c r="C783" s="892" t="s">
        <v>2346</v>
      </c>
      <c r="D783" s="874"/>
      <c r="E783" s="874"/>
      <c r="F783" s="855"/>
      <c r="G783" s="856"/>
      <c r="H783" s="857" t="str">
        <f t="shared" si="9"/>
        <v/>
      </c>
    </row>
    <row r="784" spans="1:8">
      <c r="A784" s="828"/>
      <c r="B784" s="913"/>
      <c r="C784" s="892" t="s">
        <v>2164</v>
      </c>
      <c r="D784" s="874"/>
      <c r="E784" s="874"/>
      <c r="F784" s="855"/>
      <c r="G784" s="856"/>
      <c r="H784" s="857" t="str">
        <f t="shared" si="9"/>
        <v/>
      </c>
    </row>
    <row r="785" spans="1:8" ht="30">
      <c r="A785" s="828"/>
      <c r="B785" s="913"/>
      <c r="C785" s="892" t="s">
        <v>2165</v>
      </c>
      <c r="D785" s="874"/>
      <c r="E785" s="874"/>
      <c r="F785" s="855"/>
      <c r="G785" s="856"/>
      <c r="H785" s="857" t="str">
        <f t="shared" si="9"/>
        <v/>
      </c>
    </row>
    <row r="786" spans="1:8">
      <c r="A786" s="828"/>
      <c r="B786" s="913"/>
      <c r="C786" s="891" t="s">
        <v>2263</v>
      </c>
      <c r="D786" s="874"/>
      <c r="E786" s="874"/>
      <c r="F786" s="855"/>
      <c r="G786" s="856"/>
      <c r="H786" s="857" t="str">
        <f t="shared" si="9"/>
        <v/>
      </c>
    </row>
    <row r="787" spans="1:8">
      <c r="A787" s="828"/>
      <c r="B787" s="913"/>
      <c r="C787" s="892" t="s">
        <v>2167</v>
      </c>
      <c r="D787" s="874"/>
      <c r="E787" s="874"/>
      <c r="F787" s="855"/>
      <c r="G787" s="856"/>
      <c r="H787" s="857" t="str">
        <f t="shared" si="9"/>
        <v/>
      </c>
    </row>
    <row r="788" spans="1:8" ht="30">
      <c r="A788" s="828"/>
      <c r="B788" s="913"/>
      <c r="C788" s="892" t="s">
        <v>2168</v>
      </c>
      <c r="D788" s="874"/>
      <c r="E788" s="874"/>
      <c r="F788" s="855"/>
      <c r="G788" s="856"/>
      <c r="H788" s="857" t="str">
        <f t="shared" si="9"/>
        <v/>
      </c>
    </row>
    <row r="789" spans="1:8" ht="30">
      <c r="A789" s="828"/>
      <c r="B789" s="913"/>
      <c r="C789" s="892" t="s">
        <v>2347</v>
      </c>
      <c r="D789" s="874"/>
      <c r="E789" s="874"/>
      <c r="F789" s="855"/>
      <c r="G789" s="856"/>
      <c r="H789" s="857" t="str">
        <f t="shared" si="9"/>
        <v/>
      </c>
    </row>
    <row r="790" spans="1:8" ht="45">
      <c r="A790" s="828"/>
      <c r="B790" s="913"/>
      <c r="C790" s="892" t="s">
        <v>2348</v>
      </c>
      <c r="D790" s="874"/>
      <c r="E790" s="874"/>
      <c r="F790" s="855"/>
      <c r="G790" s="856"/>
      <c r="H790" s="857" t="str">
        <f t="shared" si="9"/>
        <v/>
      </c>
    </row>
    <row r="791" spans="1:8">
      <c r="A791" s="828"/>
      <c r="B791" s="913"/>
      <c r="C791" s="892" t="s">
        <v>2349</v>
      </c>
      <c r="D791" s="874"/>
      <c r="E791" s="874"/>
      <c r="F791" s="855"/>
      <c r="G791" s="856"/>
      <c r="H791" s="857" t="str">
        <f t="shared" si="9"/>
        <v/>
      </c>
    </row>
    <row r="792" spans="1:8">
      <c r="A792" s="828"/>
      <c r="B792" s="913"/>
      <c r="C792" s="892" t="s">
        <v>2164</v>
      </c>
      <c r="D792" s="874"/>
      <c r="E792" s="874"/>
      <c r="F792" s="855"/>
      <c r="G792" s="856"/>
      <c r="H792" s="857" t="str">
        <f t="shared" si="9"/>
        <v/>
      </c>
    </row>
    <row r="793" spans="1:8">
      <c r="A793" s="828"/>
      <c r="B793" s="913"/>
      <c r="C793" s="892" t="s">
        <v>2264</v>
      </c>
      <c r="D793" s="874"/>
      <c r="E793" s="874"/>
      <c r="F793" s="855"/>
      <c r="G793" s="856"/>
      <c r="H793" s="857" t="str">
        <f t="shared" si="9"/>
        <v/>
      </c>
    </row>
    <row r="794" spans="1:8">
      <c r="A794" s="828"/>
      <c r="B794" s="913"/>
      <c r="C794" s="891" t="s">
        <v>2265</v>
      </c>
      <c r="D794" s="874"/>
      <c r="E794" s="874"/>
      <c r="F794" s="855"/>
      <c r="G794" s="856"/>
      <c r="H794" s="857" t="str">
        <f t="shared" si="9"/>
        <v/>
      </c>
    </row>
    <row r="795" spans="1:8">
      <c r="A795" s="828"/>
      <c r="B795" s="913"/>
      <c r="C795" s="892" t="s">
        <v>2350</v>
      </c>
      <c r="D795" s="874"/>
      <c r="E795" s="874"/>
      <c r="F795" s="855"/>
      <c r="G795" s="856"/>
      <c r="H795" s="857" t="str">
        <f t="shared" si="9"/>
        <v/>
      </c>
    </row>
    <row r="796" spans="1:8">
      <c r="A796" s="828"/>
      <c r="B796" s="913"/>
      <c r="C796" s="891" t="s">
        <v>2351</v>
      </c>
      <c r="D796" s="874"/>
      <c r="E796" s="874"/>
      <c r="F796" s="855"/>
      <c r="G796" s="856"/>
      <c r="H796" s="857" t="str">
        <f t="shared" si="9"/>
        <v/>
      </c>
    </row>
    <row r="797" spans="1:8">
      <c r="A797" s="828"/>
      <c r="B797" s="913"/>
      <c r="C797" s="892" t="s">
        <v>2352</v>
      </c>
      <c r="D797" s="874"/>
      <c r="E797" s="874"/>
      <c r="F797" s="855"/>
      <c r="G797" s="856"/>
      <c r="H797" s="857" t="str">
        <f t="shared" si="9"/>
        <v/>
      </c>
    </row>
    <row r="798" spans="1:8">
      <c r="A798" s="828"/>
      <c r="B798" s="913"/>
      <c r="C798" s="892" t="s">
        <v>2353</v>
      </c>
      <c r="D798" s="874"/>
      <c r="E798" s="874"/>
      <c r="F798" s="855"/>
      <c r="G798" s="856"/>
      <c r="H798" s="857" t="str">
        <f t="shared" si="9"/>
        <v/>
      </c>
    </row>
    <row r="799" spans="1:8">
      <c r="A799" s="828"/>
      <c r="B799" s="913"/>
      <c r="C799" s="873" t="s">
        <v>2258</v>
      </c>
      <c r="D799" s="874"/>
      <c r="E799" s="874"/>
      <c r="F799" s="855"/>
      <c r="G799" s="856"/>
      <c r="H799" s="857" t="str">
        <f t="shared" si="9"/>
        <v/>
      </c>
    </row>
    <row r="800" spans="1:8">
      <c r="A800" s="828"/>
      <c r="B800" s="913"/>
      <c r="C800" s="873"/>
      <c r="D800" s="874"/>
      <c r="E800" s="874"/>
      <c r="F800" s="855"/>
      <c r="G800" s="856"/>
      <c r="H800" s="857" t="str">
        <f t="shared" si="9"/>
        <v/>
      </c>
    </row>
    <row r="801" spans="1:8">
      <c r="A801" s="828"/>
      <c r="B801" s="913" t="s">
        <v>2354</v>
      </c>
      <c r="C801" s="884" t="s">
        <v>2355</v>
      </c>
      <c r="D801" s="874">
        <v>1</v>
      </c>
      <c r="E801" s="874" t="s">
        <v>3</v>
      </c>
      <c r="F801" s="855"/>
      <c r="G801" s="856"/>
      <c r="H801" s="857">
        <f t="shared" si="9"/>
        <v>0</v>
      </c>
    </row>
    <row r="802" spans="1:8">
      <c r="A802" s="828"/>
      <c r="B802" s="913"/>
      <c r="C802" s="873" t="s">
        <v>1955</v>
      </c>
      <c r="D802" s="874"/>
      <c r="E802" s="874"/>
      <c r="F802" s="855"/>
      <c r="G802" s="856"/>
      <c r="H802" s="857" t="str">
        <f t="shared" si="9"/>
        <v/>
      </c>
    </row>
    <row r="803" spans="1:8">
      <c r="A803" s="828"/>
      <c r="B803" s="913"/>
      <c r="C803" s="873" t="s">
        <v>2356</v>
      </c>
      <c r="D803" s="874"/>
      <c r="E803" s="874"/>
      <c r="F803" s="855"/>
      <c r="G803" s="856"/>
      <c r="H803" s="857" t="str">
        <f t="shared" si="9"/>
        <v/>
      </c>
    </row>
    <row r="804" spans="1:8">
      <c r="A804" s="828"/>
      <c r="B804" s="913"/>
      <c r="C804" s="873" t="s">
        <v>2357</v>
      </c>
      <c r="D804" s="874"/>
      <c r="E804" s="874"/>
      <c r="F804" s="855"/>
      <c r="G804" s="856"/>
      <c r="H804" s="857" t="str">
        <f t="shared" si="9"/>
        <v/>
      </c>
    </row>
    <row r="805" spans="1:8" ht="30">
      <c r="A805" s="828"/>
      <c r="B805" s="913"/>
      <c r="C805" s="873" t="s">
        <v>2358</v>
      </c>
      <c r="D805" s="874"/>
      <c r="E805" s="874"/>
      <c r="F805" s="855"/>
      <c r="G805" s="856"/>
      <c r="H805" s="857" t="str">
        <f t="shared" si="9"/>
        <v/>
      </c>
    </row>
    <row r="806" spans="1:8" ht="30">
      <c r="A806" s="828"/>
      <c r="B806" s="913"/>
      <c r="C806" s="873" t="s">
        <v>2359</v>
      </c>
      <c r="D806" s="874"/>
      <c r="E806" s="874"/>
      <c r="F806" s="855"/>
      <c r="G806" s="856"/>
      <c r="H806" s="857" t="str">
        <f t="shared" si="9"/>
        <v/>
      </c>
    </row>
    <row r="807" spans="1:8">
      <c r="A807" s="828"/>
      <c r="B807" s="913"/>
      <c r="C807" s="873" t="s">
        <v>2360</v>
      </c>
      <c r="D807" s="874"/>
      <c r="E807" s="874"/>
      <c r="F807" s="855"/>
      <c r="G807" s="856"/>
      <c r="H807" s="857" t="str">
        <f t="shared" si="9"/>
        <v/>
      </c>
    </row>
    <row r="808" spans="1:8">
      <c r="A808" s="828"/>
      <c r="B808" s="913"/>
      <c r="C808" s="873" t="s">
        <v>2361</v>
      </c>
      <c r="D808" s="874"/>
      <c r="E808" s="874"/>
      <c r="F808" s="855"/>
      <c r="G808" s="856"/>
      <c r="H808" s="857" t="str">
        <f t="shared" si="9"/>
        <v/>
      </c>
    </row>
    <row r="809" spans="1:8" ht="60">
      <c r="A809" s="828"/>
      <c r="B809" s="913"/>
      <c r="C809" s="873" t="s">
        <v>2362</v>
      </c>
      <c r="D809" s="874"/>
      <c r="E809" s="874"/>
      <c r="F809" s="855"/>
      <c r="G809" s="856"/>
      <c r="H809" s="857" t="str">
        <f t="shared" si="9"/>
        <v/>
      </c>
    </row>
    <row r="810" spans="1:8">
      <c r="A810" s="828"/>
      <c r="B810" s="913"/>
      <c r="C810" s="873" t="s">
        <v>2363</v>
      </c>
      <c r="D810" s="874"/>
      <c r="E810" s="874"/>
      <c r="F810" s="855"/>
      <c r="G810" s="856"/>
      <c r="H810" s="857" t="str">
        <f t="shared" si="9"/>
        <v/>
      </c>
    </row>
    <row r="811" spans="1:8">
      <c r="A811" s="828"/>
      <c r="B811" s="913"/>
      <c r="C811" s="873" t="s">
        <v>2364</v>
      </c>
      <c r="D811" s="874"/>
      <c r="E811" s="874"/>
      <c r="F811" s="855"/>
      <c r="G811" s="856"/>
      <c r="H811" s="857" t="str">
        <f t="shared" si="9"/>
        <v/>
      </c>
    </row>
    <row r="812" spans="1:8" ht="30">
      <c r="A812" s="828"/>
      <c r="B812" s="913"/>
      <c r="C812" s="873" t="s">
        <v>2365</v>
      </c>
      <c r="D812" s="874"/>
      <c r="E812" s="874"/>
      <c r="F812" s="855"/>
      <c r="G812" s="856"/>
      <c r="H812" s="857" t="str">
        <f t="shared" si="9"/>
        <v/>
      </c>
    </row>
    <row r="813" spans="1:8">
      <c r="A813" s="828"/>
      <c r="B813" s="913"/>
      <c r="C813" s="873" t="s">
        <v>2366</v>
      </c>
      <c r="D813" s="874"/>
      <c r="E813" s="874"/>
      <c r="F813" s="855"/>
      <c r="G813" s="856"/>
      <c r="H813" s="857" t="str">
        <f t="shared" si="9"/>
        <v/>
      </c>
    </row>
    <row r="814" spans="1:8" ht="30">
      <c r="A814" s="828"/>
      <c r="B814" s="913"/>
      <c r="C814" s="873" t="s">
        <v>2367</v>
      </c>
      <c r="D814" s="874"/>
      <c r="E814" s="874"/>
      <c r="F814" s="855"/>
      <c r="G814" s="856"/>
      <c r="H814" s="857" t="str">
        <f t="shared" si="9"/>
        <v/>
      </c>
    </row>
    <row r="815" spans="1:8" ht="30">
      <c r="A815" s="828"/>
      <c r="B815" s="913"/>
      <c r="C815" s="873" t="s">
        <v>2368</v>
      </c>
      <c r="D815" s="874"/>
      <c r="E815" s="874"/>
      <c r="F815" s="855"/>
      <c r="G815" s="856"/>
      <c r="H815" s="857" t="str">
        <f t="shared" si="9"/>
        <v/>
      </c>
    </row>
    <row r="816" spans="1:8" ht="30">
      <c r="A816" s="828"/>
      <c r="B816" s="913"/>
      <c r="C816" s="873" t="s">
        <v>2369</v>
      </c>
      <c r="D816" s="874"/>
      <c r="E816" s="874"/>
      <c r="F816" s="855"/>
      <c r="G816" s="856"/>
      <c r="H816" s="857" t="str">
        <f t="shared" si="9"/>
        <v/>
      </c>
    </row>
    <row r="817" spans="1:8" ht="30">
      <c r="A817" s="828"/>
      <c r="B817" s="913"/>
      <c r="C817" s="873" t="s">
        <v>2370</v>
      </c>
      <c r="D817" s="874"/>
      <c r="E817" s="874"/>
      <c r="F817" s="855"/>
      <c r="G817" s="856"/>
      <c r="H817" s="857" t="str">
        <f t="shared" si="9"/>
        <v/>
      </c>
    </row>
    <row r="818" spans="1:8">
      <c r="A818" s="828"/>
      <c r="B818" s="913"/>
      <c r="C818" s="873" t="s">
        <v>2371</v>
      </c>
      <c r="D818" s="874"/>
      <c r="E818" s="874"/>
      <c r="F818" s="855"/>
      <c r="G818" s="856"/>
      <c r="H818" s="857" t="str">
        <f t="shared" si="9"/>
        <v/>
      </c>
    </row>
    <row r="819" spans="1:8" ht="45">
      <c r="A819" s="828"/>
      <c r="B819" s="913"/>
      <c r="C819" s="873" t="s">
        <v>2372</v>
      </c>
      <c r="D819" s="874"/>
      <c r="E819" s="874"/>
      <c r="F819" s="855"/>
      <c r="G819" s="856"/>
      <c r="H819" s="857" t="str">
        <f t="shared" si="9"/>
        <v/>
      </c>
    </row>
    <row r="820" spans="1:8">
      <c r="A820" s="828"/>
      <c r="B820" s="913"/>
      <c r="C820" s="873" t="s">
        <v>2373</v>
      </c>
      <c r="D820" s="874"/>
      <c r="E820" s="874"/>
      <c r="F820" s="855"/>
      <c r="G820" s="856"/>
      <c r="H820" s="857" t="str">
        <f t="shared" si="9"/>
        <v/>
      </c>
    </row>
    <row r="821" spans="1:8">
      <c r="A821" s="828"/>
      <c r="B821" s="913"/>
      <c r="C821" s="873" t="s">
        <v>2374</v>
      </c>
      <c r="D821" s="874"/>
      <c r="E821" s="874"/>
      <c r="F821" s="855"/>
      <c r="G821" s="856"/>
      <c r="H821" s="857" t="str">
        <f t="shared" si="9"/>
        <v/>
      </c>
    </row>
    <row r="822" spans="1:8">
      <c r="A822" s="828"/>
      <c r="B822" s="913"/>
      <c r="C822" s="873"/>
      <c r="D822" s="874"/>
      <c r="E822" s="874"/>
      <c r="F822" s="855"/>
      <c r="G822" s="856"/>
      <c r="H822" s="857" t="str">
        <f t="shared" si="9"/>
        <v/>
      </c>
    </row>
    <row r="823" spans="1:8" ht="18.75">
      <c r="A823" s="828"/>
      <c r="B823" s="913"/>
      <c r="C823" s="908" t="s">
        <v>2375</v>
      </c>
      <c r="D823" s="874"/>
      <c r="E823" s="874"/>
      <c r="F823" s="855"/>
      <c r="G823" s="856"/>
      <c r="H823" s="857" t="str">
        <f t="shared" si="9"/>
        <v/>
      </c>
    </row>
    <row r="824" spans="1:8">
      <c r="A824" s="828"/>
      <c r="B824" s="913"/>
      <c r="C824" s="873"/>
      <c r="D824" s="874"/>
      <c r="E824" s="874"/>
      <c r="F824" s="855"/>
      <c r="G824" s="856"/>
      <c r="H824" s="857" t="str">
        <f t="shared" si="9"/>
        <v/>
      </c>
    </row>
    <row r="825" spans="1:8">
      <c r="A825" s="929"/>
      <c r="B825" s="930" t="s">
        <v>2376</v>
      </c>
      <c r="C825" s="931" t="s">
        <v>2116</v>
      </c>
      <c r="D825" s="874">
        <v>1</v>
      </c>
      <c r="E825" s="874" t="s">
        <v>3</v>
      </c>
      <c r="F825" s="855" t="s">
        <v>2117</v>
      </c>
      <c r="G825" s="856"/>
      <c r="H825" s="857">
        <f t="shared" si="9"/>
        <v>0</v>
      </c>
    </row>
    <row r="826" spans="1:8" ht="45">
      <c r="A826" s="828"/>
      <c r="B826" s="913"/>
      <c r="C826" s="877" t="s">
        <v>2875</v>
      </c>
      <c r="D826" s="874"/>
      <c r="E826" s="874"/>
      <c r="F826" s="855"/>
      <c r="G826" s="856"/>
      <c r="H826" s="857" t="str">
        <f t="shared" si="9"/>
        <v/>
      </c>
    </row>
    <row r="827" spans="1:8" ht="30">
      <c r="A827" s="828"/>
      <c r="B827" s="913"/>
      <c r="C827" s="873" t="s">
        <v>2883</v>
      </c>
      <c r="D827" s="874"/>
      <c r="E827" s="874"/>
      <c r="F827" s="855"/>
      <c r="G827" s="856"/>
      <c r="H827" s="857" t="str">
        <f t="shared" si="9"/>
        <v/>
      </c>
    </row>
    <row r="828" spans="1:8" ht="30">
      <c r="A828" s="828"/>
      <c r="B828" s="913"/>
      <c r="C828" s="873" t="s">
        <v>2118</v>
      </c>
      <c r="D828" s="874"/>
      <c r="E828" s="874"/>
      <c r="F828" s="855"/>
      <c r="G828" s="856"/>
      <c r="H828" s="857" t="str">
        <f t="shared" si="9"/>
        <v/>
      </c>
    </row>
    <row r="829" spans="1:8">
      <c r="A829" s="828"/>
      <c r="B829" s="913"/>
      <c r="C829" s="873"/>
      <c r="D829" s="874"/>
      <c r="E829" s="874"/>
      <c r="F829" s="855"/>
      <c r="G829" s="856"/>
      <c r="H829" s="857" t="str">
        <f t="shared" si="9"/>
        <v/>
      </c>
    </row>
    <row r="830" spans="1:8">
      <c r="A830" s="828"/>
      <c r="B830" s="913" t="s">
        <v>2377</v>
      </c>
      <c r="C830" s="846" t="s">
        <v>2378</v>
      </c>
      <c r="D830" s="874">
        <v>1</v>
      </c>
      <c r="E830" s="874" t="s">
        <v>3</v>
      </c>
      <c r="F830" s="855"/>
      <c r="G830" s="856"/>
      <c r="H830" s="857">
        <f t="shared" si="9"/>
        <v>0</v>
      </c>
    </row>
    <row r="831" spans="1:8">
      <c r="A831" s="828"/>
      <c r="B831" s="913"/>
      <c r="C831" s="834" t="s">
        <v>2306</v>
      </c>
      <c r="D831" s="874"/>
      <c r="E831" s="874"/>
      <c r="F831" s="855"/>
      <c r="G831" s="856"/>
      <c r="H831" s="857" t="str">
        <f t="shared" si="9"/>
        <v/>
      </c>
    </row>
    <row r="832" spans="1:8" ht="60">
      <c r="A832" s="828"/>
      <c r="B832" s="913"/>
      <c r="C832" s="834" t="s">
        <v>2307</v>
      </c>
      <c r="D832" s="874"/>
      <c r="E832" s="874"/>
      <c r="F832" s="855"/>
      <c r="G832" s="856"/>
      <c r="H832" s="857" t="str">
        <f t="shared" si="9"/>
        <v/>
      </c>
    </row>
    <row r="833" spans="1:8">
      <c r="A833" s="828"/>
      <c r="B833" s="913"/>
      <c r="C833" s="834" t="s">
        <v>2308</v>
      </c>
      <c r="D833" s="874"/>
      <c r="E833" s="874"/>
      <c r="F833" s="855"/>
      <c r="G833" s="856"/>
      <c r="H833" s="857" t="str">
        <f t="shared" si="9"/>
        <v/>
      </c>
    </row>
    <row r="834" spans="1:8" ht="45">
      <c r="A834" s="828"/>
      <c r="B834" s="913"/>
      <c r="C834" s="834" t="s">
        <v>2379</v>
      </c>
      <c r="D834" s="874"/>
      <c r="E834" s="874"/>
      <c r="F834" s="855"/>
      <c r="G834" s="856"/>
      <c r="H834" s="857" t="str">
        <f t="shared" si="9"/>
        <v/>
      </c>
    </row>
    <row r="835" spans="1:8" ht="30">
      <c r="A835" s="828"/>
      <c r="B835" s="913"/>
      <c r="C835" s="834" t="s">
        <v>2310</v>
      </c>
      <c r="D835" s="874"/>
      <c r="E835" s="874"/>
      <c r="F835" s="855"/>
      <c r="G835" s="856"/>
      <c r="H835" s="857" t="str">
        <f t="shared" si="9"/>
        <v/>
      </c>
    </row>
    <row r="836" spans="1:8">
      <c r="A836" s="828"/>
      <c r="B836" s="913"/>
      <c r="C836" s="834" t="s">
        <v>2311</v>
      </c>
      <c r="D836" s="874"/>
      <c r="E836" s="874"/>
      <c r="F836" s="855"/>
      <c r="G836" s="856"/>
      <c r="H836" s="857" t="str">
        <f t="shared" si="9"/>
        <v/>
      </c>
    </row>
    <row r="837" spans="1:8">
      <c r="A837" s="828"/>
      <c r="B837" s="913"/>
      <c r="C837" s="878" t="s">
        <v>2249</v>
      </c>
      <c r="D837" s="874"/>
      <c r="E837" s="874"/>
      <c r="F837" s="855"/>
      <c r="G837" s="856"/>
      <c r="H837" s="857" t="str">
        <f t="shared" si="9"/>
        <v/>
      </c>
    </row>
    <row r="838" spans="1:8">
      <c r="A838" s="828"/>
      <c r="B838" s="913"/>
      <c r="C838" s="834" t="s">
        <v>2312</v>
      </c>
      <c r="D838" s="874"/>
      <c r="E838" s="874"/>
      <c r="F838" s="855"/>
      <c r="G838" s="856"/>
      <c r="H838" s="857" t="str">
        <f t="shared" si="9"/>
        <v/>
      </c>
    </row>
    <row r="839" spans="1:8">
      <c r="A839" s="828"/>
      <c r="B839" s="913"/>
      <c r="C839" s="834" t="s">
        <v>2314</v>
      </c>
      <c r="D839" s="874"/>
      <c r="E839" s="874"/>
      <c r="F839" s="855"/>
      <c r="G839" s="856"/>
      <c r="H839" s="857" t="str">
        <f t="shared" si="9"/>
        <v/>
      </c>
    </row>
    <row r="840" spans="1:8">
      <c r="A840" s="828"/>
      <c r="B840" s="913"/>
      <c r="C840" s="834" t="s">
        <v>2315</v>
      </c>
      <c r="D840" s="874"/>
      <c r="E840" s="874"/>
      <c r="F840" s="855"/>
      <c r="G840" s="856"/>
      <c r="H840" s="857" t="str">
        <f t="shared" si="9"/>
        <v/>
      </c>
    </row>
    <row r="841" spans="1:8" ht="30">
      <c r="A841" s="828"/>
      <c r="B841" s="913"/>
      <c r="C841" s="834" t="s">
        <v>2316</v>
      </c>
      <c r="D841" s="874"/>
      <c r="E841" s="874"/>
      <c r="F841" s="855"/>
      <c r="G841" s="856"/>
      <c r="H841" s="857" t="str">
        <f t="shared" si="9"/>
        <v/>
      </c>
    </row>
    <row r="842" spans="1:8" ht="30">
      <c r="A842" s="828"/>
      <c r="B842" s="913"/>
      <c r="C842" s="834" t="s">
        <v>2317</v>
      </c>
      <c r="D842" s="874"/>
      <c r="E842" s="874"/>
      <c r="F842" s="855"/>
      <c r="G842" s="856"/>
      <c r="H842" s="857" t="str">
        <f t="shared" ref="H842:H905" si="10">IF(D842="","",G842*D842)</f>
        <v/>
      </c>
    </row>
    <row r="843" spans="1:8">
      <c r="A843" s="828"/>
      <c r="B843" s="913"/>
      <c r="C843" s="878" t="s">
        <v>2099</v>
      </c>
      <c r="D843" s="874"/>
      <c r="E843" s="874"/>
      <c r="F843" s="855"/>
      <c r="G843" s="856"/>
      <c r="H843" s="857" t="str">
        <f t="shared" si="10"/>
        <v/>
      </c>
    </row>
    <row r="844" spans="1:8">
      <c r="A844" s="828"/>
      <c r="B844" s="913"/>
      <c r="C844" s="834" t="s">
        <v>2380</v>
      </c>
      <c r="D844" s="874"/>
      <c r="E844" s="874"/>
      <c r="F844" s="855"/>
      <c r="G844" s="856"/>
      <c r="H844" s="857" t="str">
        <f t="shared" si="10"/>
        <v/>
      </c>
    </row>
    <row r="845" spans="1:8">
      <c r="A845" s="828"/>
      <c r="B845" s="913"/>
      <c r="C845" s="834" t="s">
        <v>2381</v>
      </c>
      <c r="D845" s="874"/>
      <c r="E845" s="874"/>
      <c r="F845" s="855"/>
      <c r="G845" s="856"/>
      <c r="H845" s="857" t="str">
        <f t="shared" si="10"/>
        <v/>
      </c>
    </row>
    <row r="846" spans="1:8">
      <c r="A846" s="828"/>
      <c r="B846" s="913"/>
      <c r="C846" s="873"/>
      <c r="D846" s="874"/>
      <c r="E846" s="874"/>
      <c r="F846" s="855"/>
      <c r="G846" s="856"/>
      <c r="H846" s="857" t="str">
        <f t="shared" si="10"/>
        <v/>
      </c>
    </row>
    <row r="847" spans="1:8">
      <c r="A847" s="828"/>
      <c r="B847" s="913" t="s">
        <v>2382</v>
      </c>
      <c r="C847" s="884" t="s">
        <v>2383</v>
      </c>
      <c r="D847" s="874">
        <v>1</v>
      </c>
      <c r="E847" s="874" t="s">
        <v>3</v>
      </c>
      <c r="F847" s="855"/>
      <c r="G847" s="856"/>
      <c r="H847" s="857">
        <f t="shared" si="10"/>
        <v>0</v>
      </c>
    </row>
    <row r="848" spans="1:8">
      <c r="A848" s="828"/>
      <c r="B848" s="913"/>
      <c r="C848" s="891" t="s">
        <v>2261</v>
      </c>
      <c r="D848" s="874"/>
      <c r="E848" s="874"/>
      <c r="F848" s="855"/>
      <c r="G848" s="856"/>
      <c r="H848" s="857" t="str">
        <f t="shared" si="10"/>
        <v/>
      </c>
    </row>
    <row r="849" spans="1:8">
      <c r="A849" s="828"/>
      <c r="B849" s="913"/>
      <c r="C849" s="892" t="s">
        <v>2345</v>
      </c>
      <c r="D849" s="874"/>
      <c r="E849" s="874"/>
      <c r="F849" s="855"/>
      <c r="G849" s="856"/>
      <c r="H849" s="857" t="str">
        <f t="shared" si="10"/>
        <v/>
      </c>
    </row>
    <row r="850" spans="1:8" ht="60">
      <c r="A850" s="828"/>
      <c r="B850" s="913"/>
      <c r="C850" s="892" t="s">
        <v>2346</v>
      </c>
      <c r="D850" s="874"/>
      <c r="E850" s="874"/>
      <c r="F850" s="855"/>
      <c r="G850" s="856"/>
      <c r="H850" s="857" t="str">
        <f t="shared" si="10"/>
        <v/>
      </c>
    </row>
    <row r="851" spans="1:8">
      <c r="A851" s="828"/>
      <c r="B851" s="913"/>
      <c r="C851" s="892" t="s">
        <v>2164</v>
      </c>
      <c r="D851" s="874"/>
      <c r="E851" s="874"/>
      <c r="F851" s="855"/>
      <c r="G851" s="856"/>
      <c r="H851" s="857" t="str">
        <f t="shared" si="10"/>
        <v/>
      </c>
    </row>
    <row r="852" spans="1:8" ht="30">
      <c r="A852" s="828"/>
      <c r="B852" s="913"/>
      <c r="C852" s="892" t="s">
        <v>2165</v>
      </c>
      <c r="D852" s="874"/>
      <c r="E852" s="874"/>
      <c r="F852" s="855"/>
      <c r="G852" s="856"/>
      <c r="H852" s="857" t="str">
        <f t="shared" si="10"/>
        <v/>
      </c>
    </row>
    <row r="853" spans="1:8">
      <c r="A853" s="828"/>
      <c r="B853" s="913"/>
      <c r="C853" s="876" t="s">
        <v>2384</v>
      </c>
      <c r="D853" s="874"/>
      <c r="E853" s="874"/>
      <c r="F853" s="855"/>
      <c r="G853" s="856"/>
      <c r="H853" s="857" t="str">
        <f t="shared" si="10"/>
        <v/>
      </c>
    </row>
    <row r="854" spans="1:8" ht="45">
      <c r="A854" s="828"/>
      <c r="B854" s="913"/>
      <c r="C854" s="873" t="s">
        <v>2385</v>
      </c>
      <c r="D854" s="874"/>
      <c r="E854" s="874"/>
      <c r="F854" s="855"/>
      <c r="G854" s="856"/>
      <c r="H854" s="857" t="str">
        <f t="shared" si="10"/>
        <v/>
      </c>
    </row>
    <row r="855" spans="1:8" ht="30">
      <c r="A855" s="828"/>
      <c r="B855" s="913"/>
      <c r="C855" s="873" t="s">
        <v>2386</v>
      </c>
      <c r="D855" s="874"/>
      <c r="E855" s="874"/>
      <c r="F855" s="855"/>
      <c r="G855" s="856"/>
      <c r="H855" s="857" t="str">
        <f t="shared" si="10"/>
        <v/>
      </c>
    </row>
    <row r="856" spans="1:8" ht="30">
      <c r="A856" s="828"/>
      <c r="B856" s="913"/>
      <c r="C856" s="873" t="s">
        <v>2387</v>
      </c>
      <c r="D856" s="874"/>
      <c r="E856" s="874"/>
      <c r="F856" s="855"/>
      <c r="G856" s="856"/>
      <c r="H856" s="857" t="str">
        <f t="shared" si="10"/>
        <v/>
      </c>
    </row>
    <row r="857" spans="1:8" ht="30">
      <c r="A857" s="828"/>
      <c r="B857" s="913"/>
      <c r="C857" s="873" t="s">
        <v>2388</v>
      </c>
      <c r="D857" s="874"/>
      <c r="E857" s="874"/>
      <c r="F857" s="855"/>
      <c r="G857" s="856"/>
      <c r="H857" s="857" t="str">
        <f t="shared" si="10"/>
        <v/>
      </c>
    </row>
    <row r="858" spans="1:8">
      <c r="A858" s="828"/>
      <c r="B858" s="913"/>
      <c r="C858" s="873" t="s">
        <v>2389</v>
      </c>
      <c r="D858" s="874"/>
      <c r="E858" s="874"/>
      <c r="F858" s="855"/>
      <c r="G858" s="856"/>
      <c r="H858" s="857" t="str">
        <f t="shared" si="10"/>
        <v/>
      </c>
    </row>
    <row r="859" spans="1:8">
      <c r="A859" s="828"/>
      <c r="B859" s="913"/>
      <c r="C859" s="873" t="s">
        <v>2390</v>
      </c>
      <c r="D859" s="874"/>
      <c r="E859" s="874"/>
      <c r="F859" s="855"/>
      <c r="G859" s="856"/>
      <c r="H859" s="857" t="str">
        <f t="shared" si="10"/>
        <v/>
      </c>
    </row>
    <row r="860" spans="1:8" ht="30">
      <c r="A860" s="828"/>
      <c r="B860" s="913"/>
      <c r="C860" s="873" t="s">
        <v>2391</v>
      </c>
      <c r="D860" s="874"/>
      <c r="E860" s="874"/>
      <c r="F860" s="855"/>
      <c r="G860" s="856"/>
      <c r="H860" s="857" t="str">
        <f t="shared" si="10"/>
        <v/>
      </c>
    </row>
    <row r="861" spans="1:8">
      <c r="A861" s="828"/>
      <c r="B861" s="913"/>
      <c r="C861" s="873" t="s">
        <v>2392</v>
      </c>
      <c r="D861" s="874"/>
      <c r="E861" s="874"/>
      <c r="F861" s="855"/>
      <c r="G861" s="856"/>
      <c r="H861" s="857" t="str">
        <f t="shared" si="10"/>
        <v/>
      </c>
    </row>
    <row r="862" spans="1:8">
      <c r="A862" s="828"/>
      <c r="B862" s="913"/>
      <c r="C862" s="873" t="s">
        <v>2393</v>
      </c>
      <c r="D862" s="874"/>
      <c r="E862" s="874"/>
      <c r="F862" s="855"/>
      <c r="G862" s="856"/>
      <c r="H862" s="857" t="str">
        <f t="shared" si="10"/>
        <v/>
      </c>
    </row>
    <row r="863" spans="1:8">
      <c r="A863" s="828"/>
      <c r="B863" s="913"/>
      <c r="C863" s="873" t="s">
        <v>2394</v>
      </c>
      <c r="D863" s="874"/>
      <c r="E863" s="874"/>
      <c r="F863" s="855"/>
      <c r="G863" s="856"/>
      <c r="H863" s="857" t="str">
        <f t="shared" si="10"/>
        <v/>
      </c>
    </row>
    <row r="864" spans="1:8" ht="30">
      <c r="A864" s="828"/>
      <c r="B864" s="913"/>
      <c r="C864" s="873" t="s">
        <v>2395</v>
      </c>
      <c r="D864" s="874"/>
      <c r="E864" s="874"/>
      <c r="F864" s="855"/>
      <c r="G864" s="856"/>
      <c r="H864" s="857" t="str">
        <f t="shared" si="10"/>
        <v/>
      </c>
    </row>
    <row r="865" spans="1:8" ht="30">
      <c r="A865" s="828"/>
      <c r="B865" s="913"/>
      <c r="C865" s="873" t="s">
        <v>2396</v>
      </c>
      <c r="D865" s="874"/>
      <c r="E865" s="874"/>
      <c r="F865" s="855"/>
      <c r="G865" s="856"/>
      <c r="H865" s="857" t="str">
        <f t="shared" si="10"/>
        <v/>
      </c>
    </row>
    <row r="866" spans="1:8">
      <c r="A866" s="828"/>
      <c r="B866" s="913"/>
      <c r="C866" s="873" t="s">
        <v>2397</v>
      </c>
      <c r="D866" s="874"/>
      <c r="E866" s="874"/>
      <c r="F866" s="855"/>
      <c r="G866" s="856"/>
      <c r="H866" s="857" t="str">
        <f t="shared" si="10"/>
        <v/>
      </c>
    </row>
    <row r="867" spans="1:8" ht="30">
      <c r="A867" s="828"/>
      <c r="B867" s="913"/>
      <c r="C867" s="873" t="s">
        <v>2398</v>
      </c>
      <c r="D867" s="874"/>
      <c r="E867" s="874"/>
      <c r="F867" s="855"/>
      <c r="G867" s="856"/>
      <c r="H867" s="857" t="str">
        <f t="shared" si="10"/>
        <v/>
      </c>
    </row>
    <row r="868" spans="1:8">
      <c r="A868" s="828"/>
      <c r="B868" s="913"/>
      <c r="C868" s="876" t="s">
        <v>2288</v>
      </c>
      <c r="D868" s="874"/>
      <c r="E868" s="874"/>
      <c r="F868" s="855"/>
      <c r="G868" s="856"/>
      <c r="H868" s="857" t="str">
        <f t="shared" si="10"/>
        <v/>
      </c>
    </row>
    <row r="869" spans="1:8" ht="30">
      <c r="A869" s="828"/>
      <c r="B869" s="913"/>
      <c r="C869" s="873" t="s">
        <v>2399</v>
      </c>
      <c r="D869" s="874"/>
      <c r="E869" s="874"/>
      <c r="F869" s="855"/>
      <c r="G869" s="856"/>
      <c r="H869" s="857" t="str">
        <f t="shared" si="10"/>
        <v/>
      </c>
    </row>
    <row r="870" spans="1:8">
      <c r="A870" s="828"/>
      <c r="B870" s="913"/>
      <c r="C870" s="873" t="s">
        <v>2400</v>
      </c>
      <c r="D870" s="874"/>
      <c r="E870" s="874"/>
      <c r="F870" s="855"/>
      <c r="G870" s="856"/>
      <c r="H870" s="857" t="str">
        <f t="shared" si="10"/>
        <v/>
      </c>
    </row>
    <row r="871" spans="1:8">
      <c r="A871" s="828"/>
      <c r="B871" s="913"/>
      <c r="C871" s="873" t="s">
        <v>2401</v>
      </c>
      <c r="D871" s="874"/>
      <c r="E871" s="874"/>
      <c r="F871" s="855"/>
      <c r="G871" s="856"/>
      <c r="H871" s="857" t="str">
        <f t="shared" si="10"/>
        <v/>
      </c>
    </row>
    <row r="872" spans="1:8">
      <c r="A872" s="828"/>
      <c r="B872" s="913"/>
      <c r="C872" s="873" t="s">
        <v>2181</v>
      </c>
      <c r="D872" s="874"/>
      <c r="E872" s="874"/>
      <c r="F872" s="855"/>
      <c r="G872" s="856"/>
      <c r="H872" s="857" t="str">
        <f t="shared" si="10"/>
        <v/>
      </c>
    </row>
    <row r="873" spans="1:8">
      <c r="A873" s="828"/>
      <c r="B873" s="913"/>
      <c r="C873" s="873"/>
      <c r="D873" s="874"/>
      <c r="E873" s="874"/>
      <c r="F873" s="855"/>
      <c r="G873" s="856"/>
      <c r="H873" s="857" t="str">
        <f t="shared" si="10"/>
        <v/>
      </c>
    </row>
    <row r="874" spans="1:8">
      <c r="A874" s="828"/>
      <c r="B874" s="913" t="s">
        <v>2402</v>
      </c>
      <c r="C874" s="884" t="s">
        <v>2403</v>
      </c>
      <c r="D874" s="874">
        <v>1</v>
      </c>
      <c r="E874" s="874" t="s">
        <v>3</v>
      </c>
      <c r="F874" s="855"/>
      <c r="G874" s="856"/>
      <c r="H874" s="857">
        <f t="shared" si="10"/>
        <v>0</v>
      </c>
    </row>
    <row r="875" spans="1:8">
      <c r="A875" s="828"/>
      <c r="B875" s="913"/>
      <c r="C875" s="873" t="s">
        <v>2261</v>
      </c>
      <c r="D875" s="874"/>
      <c r="E875" s="874"/>
      <c r="F875" s="855"/>
      <c r="G875" s="856"/>
      <c r="H875" s="857" t="str">
        <f t="shared" si="10"/>
        <v/>
      </c>
    </row>
    <row r="876" spans="1:8" ht="30">
      <c r="A876" s="828"/>
      <c r="B876" s="913"/>
      <c r="C876" s="873" t="s">
        <v>2404</v>
      </c>
      <c r="D876" s="874"/>
      <c r="E876" s="874"/>
      <c r="F876" s="855"/>
      <c r="G876" s="856"/>
      <c r="H876" s="857" t="str">
        <f t="shared" si="10"/>
        <v/>
      </c>
    </row>
    <row r="877" spans="1:8">
      <c r="A877" s="828"/>
      <c r="B877" s="913"/>
      <c r="C877" s="873" t="s">
        <v>2405</v>
      </c>
      <c r="D877" s="874"/>
      <c r="E877" s="874"/>
      <c r="F877" s="855"/>
      <c r="G877" s="856"/>
      <c r="H877" s="857" t="str">
        <f t="shared" si="10"/>
        <v/>
      </c>
    </row>
    <row r="878" spans="1:8">
      <c r="A878" s="828"/>
      <c r="B878" s="913"/>
      <c r="C878" s="876" t="s">
        <v>2406</v>
      </c>
      <c r="D878" s="874"/>
      <c r="E878" s="874"/>
      <c r="F878" s="855"/>
      <c r="G878" s="856"/>
      <c r="H878" s="857" t="str">
        <f t="shared" si="10"/>
        <v/>
      </c>
    </row>
    <row r="879" spans="1:8">
      <c r="A879" s="828"/>
      <c r="B879" s="913"/>
      <c r="C879" s="873" t="s">
        <v>2407</v>
      </c>
      <c r="D879" s="874"/>
      <c r="E879" s="874"/>
      <c r="F879" s="855"/>
      <c r="G879" s="856"/>
      <c r="H879" s="857" t="str">
        <f t="shared" si="10"/>
        <v/>
      </c>
    </row>
    <row r="880" spans="1:8">
      <c r="A880" s="828"/>
      <c r="B880" s="913"/>
      <c r="C880" s="873" t="s">
        <v>2408</v>
      </c>
      <c r="D880" s="874"/>
      <c r="E880" s="874"/>
      <c r="F880" s="855"/>
      <c r="G880" s="856"/>
      <c r="H880" s="857" t="str">
        <f t="shared" si="10"/>
        <v/>
      </c>
    </row>
    <row r="881" spans="1:8" ht="45">
      <c r="A881" s="828"/>
      <c r="B881" s="913"/>
      <c r="C881" s="873" t="s">
        <v>2409</v>
      </c>
      <c r="D881" s="874"/>
      <c r="E881" s="874"/>
      <c r="F881" s="855"/>
      <c r="G881" s="856"/>
      <c r="H881" s="857" t="str">
        <f t="shared" si="10"/>
        <v/>
      </c>
    </row>
    <row r="882" spans="1:8">
      <c r="A882" s="828"/>
      <c r="B882" s="913"/>
      <c r="C882" s="873" t="s">
        <v>2410</v>
      </c>
      <c r="D882" s="874"/>
      <c r="E882" s="874"/>
      <c r="F882" s="855"/>
      <c r="G882" s="856"/>
      <c r="H882" s="857" t="str">
        <f t="shared" si="10"/>
        <v/>
      </c>
    </row>
    <row r="883" spans="1:8">
      <c r="A883" s="828"/>
      <c r="B883" s="913"/>
      <c r="C883" s="876" t="s">
        <v>2411</v>
      </c>
      <c r="D883" s="874"/>
      <c r="E883" s="874"/>
      <c r="F883" s="855"/>
      <c r="G883" s="856"/>
      <c r="H883" s="857" t="str">
        <f t="shared" si="10"/>
        <v/>
      </c>
    </row>
    <row r="884" spans="1:8" ht="30">
      <c r="A884" s="828"/>
      <c r="B884" s="913"/>
      <c r="C884" s="873" t="s">
        <v>2412</v>
      </c>
      <c r="D884" s="874"/>
      <c r="E884" s="874"/>
      <c r="F884" s="855"/>
      <c r="G884" s="856"/>
      <c r="H884" s="857" t="str">
        <f t="shared" si="10"/>
        <v/>
      </c>
    </row>
    <row r="885" spans="1:8" ht="30">
      <c r="A885" s="828"/>
      <c r="B885" s="913"/>
      <c r="C885" s="873" t="s">
        <v>2413</v>
      </c>
      <c r="D885" s="874"/>
      <c r="E885" s="874"/>
      <c r="F885" s="855"/>
      <c r="G885" s="856"/>
      <c r="H885" s="857" t="str">
        <f t="shared" si="10"/>
        <v/>
      </c>
    </row>
    <row r="886" spans="1:8" ht="30">
      <c r="A886" s="828"/>
      <c r="B886" s="913"/>
      <c r="C886" s="873" t="s">
        <v>2414</v>
      </c>
      <c r="D886" s="874"/>
      <c r="E886" s="874"/>
      <c r="F886" s="855"/>
      <c r="G886" s="856"/>
      <c r="H886" s="857" t="str">
        <f t="shared" si="10"/>
        <v/>
      </c>
    </row>
    <row r="887" spans="1:8" ht="30">
      <c r="A887" s="828"/>
      <c r="B887" s="913"/>
      <c r="C887" s="873" t="s">
        <v>2415</v>
      </c>
      <c r="D887" s="874"/>
      <c r="E887" s="874"/>
      <c r="F887" s="855"/>
      <c r="G887" s="856"/>
      <c r="H887" s="857" t="str">
        <f t="shared" si="10"/>
        <v/>
      </c>
    </row>
    <row r="888" spans="1:8" ht="30">
      <c r="A888" s="828"/>
      <c r="B888" s="913"/>
      <c r="C888" s="873" t="s">
        <v>2416</v>
      </c>
      <c r="D888" s="874"/>
      <c r="E888" s="874"/>
      <c r="F888" s="855"/>
      <c r="G888" s="856"/>
      <c r="H888" s="857" t="str">
        <f t="shared" si="10"/>
        <v/>
      </c>
    </row>
    <row r="889" spans="1:8">
      <c r="A889" s="828"/>
      <c r="B889" s="913"/>
      <c r="C889" s="873" t="s">
        <v>2417</v>
      </c>
      <c r="D889" s="874"/>
      <c r="E889" s="874"/>
      <c r="F889" s="855"/>
      <c r="G889" s="856"/>
      <c r="H889" s="857" t="str">
        <f t="shared" si="10"/>
        <v/>
      </c>
    </row>
    <row r="890" spans="1:8">
      <c r="A890" s="828"/>
      <c r="B890" s="913"/>
      <c r="C890" s="873" t="s">
        <v>2418</v>
      </c>
      <c r="D890" s="874"/>
      <c r="E890" s="874"/>
      <c r="F890" s="855"/>
      <c r="G890" s="856"/>
      <c r="H890" s="857" t="str">
        <f t="shared" si="10"/>
        <v/>
      </c>
    </row>
    <row r="891" spans="1:8">
      <c r="A891" s="828"/>
      <c r="B891" s="913"/>
      <c r="C891" s="873" t="s">
        <v>2419</v>
      </c>
      <c r="D891" s="874"/>
      <c r="E891" s="874"/>
      <c r="F891" s="855"/>
      <c r="G891" s="856"/>
      <c r="H891" s="857" t="str">
        <f t="shared" si="10"/>
        <v/>
      </c>
    </row>
    <row r="892" spans="1:8">
      <c r="A892" s="828"/>
      <c r="B892" s="913"/>
      <c r="C892" s="873"/>
      <c r="D892" s="874"/>
      <c r="E892" s="874"/>
      <c r="F892" s="855"/>
      <c r="G892" s="856"/>
      <c r="H892" s="857" t="str">
        <f t="shared" si="10"/>
        <v/>
      </c>
    </row>
    <row r="893" spans="1:8" ht="30">
      <c r="A893" s="828"/>
      <c r="B893" s="913" t="s">
        <v>2420</v>
      </c>
      <c r="C893" s="923" t="s">
        <v>2421</v>
      </c>
      <c r="D893" s="874">
        <v>1</v>
      </c>
      <c r="E893" s="874" t="s">
        <v>3</v>
      </c>
      <c r="F893" s="855"/>
      <c r="G893" s="856"/>
      <c r="H893" s="857">
        <f t="shared" si="10"/>
        <v>0</v>
      </c>
    </row>
    <row r="894" spans="1:8">
      <c r="A894" s="828"/>
      <c r="B894" s="913"/>
      <c r="C894" s="891" t="s">
        <v>2261</v>
      </c>
      <c r="D894" s="874"/>
      <c r="E894" s="874"/>
      <c r="F894" s="855"/>
      <c r="G894" s="856"/>
      <c r="H894" s="857" t="str">
        <f t="shared" si="10"/>
        <v/>
      </c>
    </row>
    <row r="895" spans="1:8">
      <c r="A895" s="828"/>
      <c r="B895" s="913"/>
      <c r="C895" s="892" t="s">
        <v>2345</v>
      </c>
      <c r="D895" s="874"/>
      <c r="E895" s="874"/>
      <c r="F895" s="855"/>
      <c r="G895" s="856"/>
      <c r="H895" s="857" t="str">
        <f t="shared" si="10"/>
        <v/>
      </c>
    </row>
    <row r="896" spans="1:8" ht="60">
      <c r="A896" s="828"/>
      <c r="B896" s="913"/>
      <c r="C896" s="892" t="s">
        <v>2346</v>
      </c>
      <c r="D896" s="874"/>
      <c r="E896" s="874"/>
      <c r="F896" s="855"/>
      <c r="G896" s="856"/>
      <c r="H896" s="857" t="str">
        <f t="shared" si="10"/>
        <v/>
      </c>
    </row>
    <row r="897" spans="1:8">
      <c r="A897" s="828"/>
      <c r="B897" s="913"/>
      <c r="C897" s="892" t="s">
        <v>2164</v>
      </c>
      <c r="D897" s="874"/>
      <c r="E897" s="874"/>
      <c r="F897" s="855"/>
      <c r="G897" s="856"/>
      <c r="H897" s="857" t="str">
        <f t="shared" si="10"/>
        <v/>
      </c>
    </row>
    <row r="898" spans="1:8" ht="30">
      <c r="A898" s="828"/>
      <c r="B898" s="913"/>
      <c r="C898" s="892" t="s">
        <v>2165</v>
      </c>
      <c r="D898" s="874"/>
      <c r="E898" s="874"/>
      <c r="F898" s="855"/>
      <c r="G898" s="856"/>
      <c r="H898" s="857" t="str">
        <f t="shared" si="10"/>
        <v/>
      </c>
    </row>
    <row r="899" spans="1:8">
      <c r="A899" s="828"/>
      <c r="B899" s="913"/>
      <c r="C899" s="891" t="s">
        <v>2263</v>
      </c>
      <c r="D899" s="874"/>
      <c r="E899" s="874"/>
      <c r="F899" s="855"/>
      <c r="G899" s="856"/>
      <c r="H899" s="857" t="str">
        <f t="shared" si="10"/>
        <v/>
      </c>
    </row>
    <row r="900" spans="1:8">
      <c r="A900" s="828"/>
      <c r="B900" s="913"/>
      <c r="C900" s="892" t="s">
        <v>2167</v>
      </c>
      <c r="D900" s="874"/>
      <c r="E900" s="874"/>
      <c r="F900" s="855"/>
      <c r="G900" s="856"/>
      <c r="H900" s="857" t="str">
        <f t="shared" si="10"/>
        <v/>
      </c>
    </row>
    <row r="901" spans="1:8" ht="30">
      <c r="A901" s="828"/>
      <c r="B901" s="913"/>
      <c r="C901" s="892" t="s">
        <v>2168</v>
      </c>
      <c r="D901" s="874"/>
      <c r="E901" s="874"/>
      <c r="F901" s="855"/>
      <c r="G901" s="856"/>
      <c r="H901" s="857" t="str">
        <f t="shared" si="10"/>
        <v/>
      </c>
    </row>
    <row r="902" spans="1:8" ht="30">
      <c r="A902" s="828"/>
      <c r="B902" s="913"/>
      <c r="C902" s="892" t="s">
        <v>2422</v>
      </c>
      <c r="D902" s="874"/>
      <c r="E902" s="874"/>
      <c r="F902" s="855"/>
      <c r="G902" s="856"/>
      <c r="H902" s="857" t="str">
        <f t="shared" si="10"/>
        <v/>
      </c>
    </row>
    <row r="903" spans="1:8" ht="45">
      <c r="A903" s="828"/>
      <c r="B903" s="913"/>
      <c r="C903" s="892" t="s">
        <v>2348</v>
      </c>
      <c r="D903" s="874"/>
      <c r="E903" s="874"/>
      <c r="F903" s="855"/>
      <c r="G903" s="856"/>
      <c r="H903" s="857" t="str">
        <f t="shared" si="10"/>
        <v/>
      </c>
    </row>
    <row r="904" spans="1:8">
      <c r="A904" s="828"/>
      <c r="B904" s="913"/>
      <c r="C904" s="892" t="s">
        <v>2349</v>
      </c>
      <c r="D904" s="874"/>
      <c r="E904" s="874"/>
      <c r="F904" s="855"/>
      <c r="G904" s="856"/>
      <c r="H904" s="857" t="str">
        <f t="shared" si="10"/>
        <v/>
      </c>
    </row>
    <row r="905" spans="1:8">
      <c r="A905" s="828"/>
      <c r="B905" s="913"/>
      <c r="C905" s="892" t="s">
        <v>2164</v>
      </c>
      <c r="D905" s="874"/>
      <c r="E905" s="874"/>
      <c r="F905" s="855"/>
      <c r="G905" s="856"/>
      <c r="H905" s="857" t="str">
        <f t="shared" si="10"/>
        <v/>
      </c>
    </row>
    <row r="906" spans="1:8" ht="45">
      <c r="A906" s="828"/>
      <c r="B906" s="913"/>
      <c r="C906" s="892" t="s">
        <v>2423</v>
      </c>
      <c r="D906" s="874"/>
      <c r="E906" s="874"/>
      <c r="F906" s="855"/>
      <c r="G906" s="856"/>
      <c r="H906" s="857" t="str">
        <f t="shared" ref="H906:H969" si="11">IF(D906="","",G906*D906)</f>
        <v/>
      </c>
    </row>
    <row r="907" spans="1:8">
      <c r="A907" s="828"/>
      <c r="B907" s="913"/>
      <c r="C907" s="892" t="s">
        <v>2264</v>
      </c>
      <c r="D907" s="874"/>
      <c r="E907" s="874"/>
      <c r="F907" s="855"/>
      <c r="G907" s="856"/>
      <c r="H907" s="857" t="str">
        <f t="shared" si="11"/>
        <v/>
      </c>
    </row>
    <row r="908" spans="1:8" ht="30">
      <c r="A908" s="828"/>
      <c r="B908" s="913"/>
      <c r="C908" s="892" t="s">
        <v>2424</v>
      </c>
      <c r="D908" s="874"/>
      <c r="E908" s="874"/>
      <c r="F908" s="855"/>
      <c r="G908" s="856"/>
      <c r="H908" s="857" t="str">
        <f t="shared" si="11"/>
        <v/>
      </c>
    </row>
    <row r="909" spans="1:8">
      <c r="A909" s="828"/>
      <c r="B909" s="913"/>
      <c r="C909" s="892" t="s">
        <v>2425</v>
      </c>
      <c r="D909" s="874"/>
      <c r="E909" s="874"/>
      <c r="F909" s="855"/>
      <c r="G909" s="856"/>
      <c r="H909" s="857" t="str">
        <f t="shared" si="11"/>
        <v/>
      </c>
    </row>
    <row r="910" spans="1:8">
      <c r="A910" s="828"/>
      <c r="B910" s="913"/>
      <c r="C910" s="891" t="s">
        <v>2265</v>
      </c>
      <c r="D910" s="874"/>
      <c r="E910" s="874"/>
      <c r="F910" s="855"/>
      <c r="G910" s="856"/>
      <c r="H910" s="857" t="str">
        <f t="shared" si="11"/>
        <v/>
      </c>
    </row>
    <row r="911" spans="1:8">
      <c r="A911" s="828"/>
      <c r="B911" s="913"/>
      <c r="C911" s="892" t="s">
        <v>2426</v>
      </c>
      <c r="D911" s="874"/>
      <c r="E911" s="874"/>
      <c r="F911" s="855"/>
      <c r="G911" s="856"/>
      <c r="H911" s="857" t="str">
        <f t="shared" si="11"/>
        <v/>
      </c>
    </row>
    <row r="912" spans="1:8">
      <c r="A912" s="828"/>
      <c r="B912" s="913"/>
      <c r="C912" s="891" t="s">
        <v>2351</v>
      </c>
      <c r="D912" s="874"/>
      <c r="E912" s="874"/>
      <c r="F912" s="855"/>
      <c r="G912" s="856"/>
      <c r="H912" s="857" t="str">
        <f t="shared" si="11"/>
        <v/>
      </c>
    </row>
    <row r="913" spans="1:8">
      <c r="A913" s="828"/>
      <c r="B913" s="913"/>
      <c r="C913" s="892" t="s">
        <v>2352</v>
      </c>
      <c r="D913" s="874"/>
      <c r="E913" s="874"/>
      <c r="F913" s="855"/>
      <c r="G913" s="856"/>
      <c r="H913" s="857" t="str">
        <f t="shared" si="11"/>
        <v/>
      </c>
    </row>
    <row r="914" spans="1:8">
      <c r="A914" s="828"/>
      <c r="B914" s="913"/>
      <c r="C914" s="892" t="s">
        <v>2427</v>
      </c>
      <c r="D914" s="874"/>
      <c r="E914" s="874"/>
      <c r="F914" s="855"/>
      <c r="G914" s="856"/>
      <c r="H914" s="857" t="str">
        <f t="shared" si="11"/>
        <v/>
      </c>
    </row>
    <row r="915" spans="1:8">
      <c r="A915" s="828"/>
      <c r="B915" s="913"/>
      <c r="C915" s="873"/>
      <c r="D915" s="874"/>
      <c r="E915" s="874"/>
      <c r="F915" s="855"/>
      <c r="G915" s="856"/>
      <c r="H915" s="857" t="str">
        <f t="shared" si="11"/>
        <v/>
      </c>
    </row>
    <row r="916" spans="1:8">
      <c r="A916" s="828"/>
      <c r="B916" s="913" t="s">
        <v>2428</v>
      </c>
      <c r="C916" s="884" t="s">
        <v>2355</v>
      </c>
      <c r="D916" s="854">
        <v>1</v>
      </c>
      <c r="E916" s="854" t="s">
        <v>3</v>
      </c>
      <c r="F916" s="855"/>
      <c r="G916" s="856"/>
      <c r="H916" s="857">
        <f t="shared" si="11"/>
        <v>0</v>
      </c>
    </row>
    <row r="917" spans="1:8">
      <c r="A917" s="828"/>
      <c r="B917" s="913"/>
      <c r="C917" s="873" t="s">
        <v>1955</v>
      </c>
      <c r="D917" s="854"/>
      <c r="E917" s="854"/>
      <c r="F917" s="855"/>
      <c r="G917" s="856"/>
      <c r="H917" s="857" t="str">
        <f t="shared" si="11"/>
        <v/>
      </c>
    </row>
    <row r="918" spans="1:8">
      <c r="A918" s="828"/>
      <c r="B918" s="913"/>
      <c r="C918" s="873" t="s">
        <v>2356</v>
      </c>
      <c r="D918" s="854"/>
      <c r="E918" s="854"/>
      <c r="F918" s="855"/>
      <c r="G918" s="856"/>
      <c r="H918" s="857" t="str">
        <f t="shared" si="11"/>
        <v/>
      </c>
    </row>
    <row r="919" spans="1:8">
      <c r="A919" s="828"/>
      <c r="B919" s="913"/>
      <c r="C919" s="873" t="s">
        <v>2357</v>
      </c>
      <c r="D919" s="854"/>
      <c r="E919" s="854"/>
      <c r="F919" s="855"/>
      <c r="G919" s="856"/>
      <c r="H919" s="857" t="str">
        <f t="shared" si="11"/>
        <v/>
      </c>
    </row>
    <row r="920" spans="1:8" ht="30">
      <c r="A920" s="828"/>
      <c r="B920" s="913"/>
      <c r="C920" s="873" t="s">
        <v>2358</v>
      </c>
      <c r="D920" s="854"/>
      <c r="E920" s="854"/>
      <c r="F920" s="855"/>
      <c r="G920" s="856"/>
      <c r="H920" s="857" t="str">
        <f t="shared" si="11"/>
        <v/>
      </c>
    </row>
    <row r="921" spans="1:8" ht="30">
      <c r="A921" s="828"/>
      <c r="B921" s="913"/>
      <c r="C921" s="873" t="s">
        <v>2429</v>
      </c>
      <c r="D921" s="854"/>
      <c r="E921" s="854"/>
      <c r="F921" s="855"/>
      <c r="G921" s="856"/>
      <c r="H921" s="857" t="str">
        <f t="shared" si="11"/>
        <v/>
      </c>
    </row>
    <row r="922" spans="1:8">
      <c r="A922" s="828"/>
      <c r="B922" s="913"/>
      <c r="C922" s="873" t="s">
        <v>2430</v>
      </c>
      <c r="D922" s="854"/>
      <c r="E922" s="854"/>
      <c r="F922" s="855"/>
      <c r="G922" s="856"/>
      <c r="H922" s="857" t="str">
        <f t="shared" si="11"/>
        <v/>
      </c>
    </row>
    <row r="923" spans="1:8">
      <c r="A923" s="828"/>
      <c r="B923" s="913"/>
      <c r="C923" s="873" t="s">
        <v>2361</v>
      </c>
      <c r="D923" s="854"/>
      <c r="E923" s="854"/>
      <c r="F923" s="855"/>
      <c r="G923" s="856"/>
      <c r="H923" s="857" t="str">
        <f t="shared" si="11"/>
        <v/>
      </c>
    </row>
    <row r="924" spans="1:8" ht="60">
      <c r="A924" s="828"/>
      <c r="B924" s="913"/>
      <c r="C924" s="873" t="s">
        <v>2362</v>
      </c>
      <c r="D924" s="854"/>
      <c r="E924" s="854"/>
      <c r="F924" s="855"/>
      <c r="G924" s="856"/>
      <c r="H924" s="857" t="str">
        <f t="shared" si="11"/>
        <v/>
      </c>
    </row>
    <row r="925" spans="1:8" ht="45">
      <c r="A925" s="828"/>
      <c r="B925" s="913"/>
      <c r="C925" s="873" t="s">
        <v>2431</v>
      </c>
      <c r="D925" s="854"/>
      <c r="E925" s="854"/>
      <c r="F925" s="855"/>
      <c r="G925" s="856"/>
      <c r="H925" s="857" t="str">
        <f t="shared" si="11"/>
        <v/>
      </c>
    </row>
    <row r="926" spans="1:8">
      <c r="A926" s="828"/>
      <c r="B926" s="913"/>
      <c r="C926" s="873" t="s">
        <v>2363</v>
      </c>
      <c r="D926" s="854"/>
      <c r="E926" s="854"/>
      <c r="F926" s="855"/>
      <c r="G926" s="856"/>
      <c r="H926" s="857" t="str">
        <f t="shared" si="11"/>
        <v/>
      </c>
    </row>
    <row r="927" spans="1:8">
      <c r="A927" s="828"/>
      <c r="B927" s="913"/>
      <c r="C927" s="873" t="s">
        <v>2364</v>
      </c>
      <c r="D927" s="854"/>
      <c r="E927" s="854"/>
      <c r="F927" s="855"/>
      <c r="G927" s="856"/>
      <c r="H927" s="857" t="str">
        <f t="shared" si="11"/>
        <v/>
      </c>
    </row>
    <row r="928" spans="1:8" ht="30">
      <c r="A928" s="828"/>
      <c r="B928" s="913"/>
      <c r="C928" s="873" t="s">
        <v>2365</v>
      </c>
      <c r="D928" s="854"/>
      <c r="E928" s="854"/>
      <c r="F928" s="855"/>
      <c r="G928" s="856"/>
      <c r="H928" s="857" t="str">
        <f t="shared" si="11"/>
        <v/>
      </c>
    </row>
    <row r="929" spans="1:8">
      <c r="A929" s="828"/>
      <c r="B929" s="913"/>
      <c r="C929" s="873" t="s">
        <v>2366</v>
      </c>
      <c r="D929" s="854"/>
      <c r="E929" s="854"/>
      <c r="F929" s="855"/>
      <c r="G929" s="856"/>
      <c r="H929" s="857" t="str">
        <f t="shared" si="11"/>
        <v/>
      </c>
    </row>
    <row r="930" spans="1:8" ht="30">
      <c r="A930" s="828"/>
      <c r="B930" s="913"/>
      <c r="C930" s="873" t="s">
        <v>2367</v>
      </c>
      <c r="D930" s="854"/>
      <c r="E930" s="854"/>
      <c r="F930" s="855"/>
      <c r="G930" s="856"/>
      <c r="H930" s="857" t="str">
        <f t="shared" si="11"/>
        <v/>
      </c>
    </row>
    <row r="931" spans="1:8" ht="30">
      <c r="A931" s="828"/>
      <c r="B931" s="913"/>
      <c r="C931" s="873" t="s">
        <v>2432</v>
      </c>
      <c r="D931" s="854"/>
      <c r="E931" s="854"/>
      <c r="F931" s="855"/>
      <c r="G931" s="856"/>
      <c r="H931" s="857" t="str">
        <f t="shared" si="11"/>
        <v/>
      </c>
    </row>
    <row r="932" spans="1:8">
      <c r="A932" s="828"/>
      <c r="B932" s="913"/>
      <c r="C932" s="873" t="s">
        <v>2433</v>
      </c>
      <c r="D932" s="854"/>
      <c r="E932" s="854"/>
      <c r="F932" s="855"/>
      <c r="G932" s="856"/>
      <c r="H932" s="857" t="str">
        <f t="shared" si="11"/>
        <v/>
      </c>
    </row>
    <row r="933" spans="1:8">
      <c r="A933" s="828"/>
      <c r="B933" s="913"/>
      <c r="C933" s="873" t="s">
        <v>2434</v>
      </c>
      <c r="D933" s="854"/>
      <c r="E933" s="854"/>
      <c r="F933" s="855"/>
      <c r="G933" s="856"/>
      <c r="H933" s="857" t="str">
        <f t="shared" si="11"/>
        <v/>
      </c>
    </row>
    <row r="934" spans="1:8" ht="45">
      <c r="A934" s="828"/>
      <c r="B934" s="913"/>
      <c r="C934" s="873" t="s">
        <v>2372</v>
      </c>
      <c r="D934" s="854"/>
      <c r="E934" s="854"/>
      <c r="F934" s="855"/>
      <c r="G934" s="856"/>
      <c r="H934" s="857" t="str">
        <f t="shared" si="11"/>
        <v/>
      </c>
    </row>
    <row r="935" spans="1:8">
      <c r="A935" s="828"/>
      <c r="B935" s="913"/>
      <c r="C935" s="873" t="s">
        <v>2373</v>
      </c>
      <c r="D935" s="854"/>
      <c r="E935" s="854"/>
      <c r="F935" s="855"/>
      <c r="G935" s="856"/>
      <c r="H935" s="857" t="str">
        <f t="shared" si="11"/>
        <v/>
      </c>
    </row>
    <row r="936" spans="1:8">
      <c r="A936" s="828"/>
      <c r="B936" s="913"/>
      <c r="C936" s="873" t="s">
        <v>2435</v>
      </c>
      <c r="D936" s="854"/>
      <c r="E936" s="854"/>
      <c r="F936" s="855"/>
      <c r="G936" s="856"/>
      <c r="H936" s="857" t="str">
        <f t="shared" si="11"/>
        <v/>
      </c>
    </row>
    <row r="937" spans="1:8">
      <c r="A937" s="828"/>
      <c r="B937" s="913"/>
      <c r="C937" s="873"/>
      <c r="D937" s="874"/>
      <c r="E937" s="874"/>
      <c r="F937" s="855"/>
      <c r="G937" s="856"/>
      <c r="H937" s="857" t="str">
        <f t="shared" si="11"/>
        <v/>
      </c>
    </row>
    <row r="938" spans="1:8" ht="30">
      <c r="A938" s="828"/>
      <c r="B938" s="913" t="s">
        <v>2436</v>
      </c>
      <c r="C938" s="884" t="s">
        <v>2437</v>
      </c>
      <c r="D938" s="874">
        <v>1</v>
      </c>
      <c r="E938" s="874" t="s">
        <v>3</v>
      </c>
      <c r="F938" s="855"/>
      <c r="G938" s="856"/>
      <c r="H938" s="857">
        <f t="shared" si="11"/>
        <v>0</v>
      </c>
    </row>
    <row r="939" spans="1:8">
      <c r="A939" s="828"/>
      <c r="B939" s="913"/>
      <c r="C939" s="876" t="s">
        <v>2438</v>
      </c>
      <c r="D939" s="874"/>
      <c r="E939" s="874"/>
      <c r="F939" s="855"/>
      <c r="G939" s="856"/>
      <c r="H939" s="857" t="str">
        <f t="shared" si="11"/>
        <v/>
      </c>
    </row>
    <row r="940" spans="1:8" ht="30">
      <c r="A940" s="828"/>
      <c r="B940" s="913"/>
      <c r="C940" s="873" t="s">
        <v>2439</v>
      </c>
      <c r="D940" s="874"/>
      <c r="E940" s="874"/>
      <c r="F940" s="855"/>
      <c r="G940" s="856"/>
      <c r="H940" s="857" t="str">
        <f t="shared" si="11"/>
        <v/>
      </c>
    </row>
    <row r="941" spans="1:8" ht="45">
      <c r="A941" s="828"/>
      <c r="B941" s="913"/>
      <c r="C941" s="873" t="s">
        <v>2440</v>
      </c>
      <c r="D941" s="874"/>
      <c r="E941" s="874"/>
      <c r="F941" s="855"/>
      <c r="G941" s="856"/>
      <c r="H941" s="857" t="str">
        <f t="shared" si="11"/>
        <v/>
      </c>
    </row>
    <row r="942" spans="1:8" ht="30">
      <c r="A942" s="828"/>
      <c r="B942" s="913"/>
      <c r="C942" s="873" t="s">
        <v>2441</v>
      </c>
      <c r="D942" s="874"/>
      <c r="E942" s="874"/>
      <c r="F942" s="855"/>
      <c r="G942" s="856"/>
      <c r="H942" s="857" t="str">
        <f t="shared" si="11"/>
        <v/>
      </c>
    </row>
    <row r="943" spans="1:8">
      <c r="A943" s="828"/>
      <c r="B943" s="913"/>
      <c r="C943" s="873" t="s">
        <v>2442</v>
      </c>
      <c r="D943" s="874"/>
      <c r="E943" s="874"/>
      <c r="F943" s="855"/>
      <c r="G943" s="856"/>
      <c r="H943" s="857" t="str">
        <f t="shared" si="11"/>
        <v/>
      </c>
    </row>
    <row r="944" spans="1:8" ht="30">
      <c r="A944" s="828"/>
      <c r="B944" s="913"/>
      <c r="C944" s="873" t="s">
        <v>2443</v>
      </c>
      <c r="D944" s="874"/>
      <c r="E944" s="874"/>
      <c r="F944" s="855"/>
      <c r="G944" s="856"/>
      <c r="H944" s="857" t="str">
        <f t="shared" si="11"/>
        <v/>
      </c>
    </row>
    <row r="945" spans="1:8">
      <c r="A945" s="828"/>
      <c r="B945" s="913"/>
      <c r="C945" s="873" t="s">
        <v>2444</v>
      </c>
      <c r="D945" s="874"/>
      <c r="E945" s="874"/>
      <c r="F945" s="855"/>
      <c r="G945" s="856"/>
      <c r="H945" s="857" t="str">
        <f t="shared" si="11"/>
        <v/>
      </c>
    </row>
    <row r="946" spans="1:8">
      <c r="A946" s="828"/>
      <c r="B946" s="913"/>
      <c r="C946" s="873" t="s">
        <v>2445</v>
      </c>
      <c r="D946" s="874"/>
      <c r="E946" s="874"/>
      <c r="F946" s="855"/>
      <c r="G946" s="856"/>
      <c r="H946" s="857" t="str">
        <f t="shared" si="11"/>
        <v/>
      </c>
    </row>
    <row r="947" spans="1:8">
      <c r="A947" s="828"/>
      <c r="B947" s="913"/>
      <c r="C947" s="873" t="s">
        <v>2446</v>
      </c>
      <c r="D947" s="874"/>
      <c r="E947" s="874"/>
      <c r="F947" s="855"/>
      <c r="G947" s="856"/>
      <c r="H947" s="857" t="str">
        <f t="shared" si="11"/>
        <v/>
      </c>
    </row>
    <row r="948" spans="1:8" ht="45">
      <c r="A948" s="828"/>
      <c r="B948" s="913"/>
      <c r="C948" s="873" t="s">
        <v>2447</v>
      </c>
      <c r="D948" s="874"/>
      <c r="E948" s="874"/>
      <c r="F948" s="855"/>
      <c r="G948" s="856"/>
      <c r="H948" s="857" t="str">
        <f t="shared" si="11"/>
        <v/>
      </c>
    </row>
    <row r="949" spans="1:8" ht="45">
      <c r="A949" s="828"/>
      <c r="B949" s="913"/>
      <c r="C949" s="873" t="s">
        <v>2448</v>
      </c>
      <c r="D949" s="874"/>
      <c r="E949" s="874"/>
      <c r="F949" s="855"/>
      <c r="G949" s="856"/>
      <c r="H949" s="857" t="str">
        <f t="shared" si="11"/>
        <v/>
      </c>
    </row>
    <row r="950" spans="1:8">
      <c r="A950" s="828"/>
      <c r="B950" s="913"/>
      <c r="C950" s="873" t="s">
        <v>2449</v>
      </c>
      <c r="D950" s="874"/>
      <c r="E950" s="874"/>
      <c r="F950" s="855"/>
      <c r="G950" s="856"/>
      <c r="H950" s="857" t="str">
        <f t="shared" si="11"/>
        <v/>
      </c>
    </row>
    <row r="951" spans="1:8" ht="45">
      <c r="A951" s="828"/>
      <c r="B951" s="913"/>
      <c r="C951" s="873" t="s">
        <v>2450</v>
      </c>
      <c r="D951" s="874"/>
      <c r="E951" s="874"/>
      <c r="F951" s="855"/>
      <c r="G951" s="856"/>
      <c r="H951" s="857" t="str">
        <f t="shared" si="11"/>
        <v/>
      </c>
    </row>
    <row r="952" spans="1:8">
      <c r="A952" s="828"/>
      <c r="B952" s="913"/>
      <c r="C952" s="873" t="s">
        <v>2451</v>
      </c>
      <c r="D952" s="874"/>
      <c r="E952" s="874"/>
      <c r="F952" s="855"/>
      <c r="G952" s="856"/>
      <c r="H952" s="857" t="str">
        <f t="shared" si="11"/>
        <v/>
      </c>
    </row>
    <row r="953" spans="1:8">
      <c r="A953" s="828"/>
      <c r="B953" s="913"/>
      <c r="C953" s="873" t="s">
        <v>2452</v>
      </c>
      <c r="D953" s="874"/>
      <c r="E953" s="874"/>
      <c r="F953" s="855"/>
      <c r="G953" s="856"/>
      <c r="H953" s="857" t="str">
        <f t="shared" si="11"/>
        <v/>
      </c>
    </row>
    <row r="954" spans="1:8">
      <c r="A954" s="828"/>
      <c r="B954" s="913"/>
      <c r="C954" s="873" t="s">
        <v>2453</v>
      </c>
      <c r="D954" s="874"/>
      <c r="E954" s="874"/>
      <c r="F954" s="855"/>
      <c r="G954" s="856"/>
      <c r="H954" s="857" t="str">
        <f t="shared" si="11"/>
        <v/>
      </c>
    </row>
    <row r="955" spans="1:8" ht="30">
      <c r="A955" s="828"/>
      <c r="B955" s="913"/>
      <c r="C955" s="873" t="s">
        <v>2454</v>
      </c>
      <c r="D955" s="874"/>
      <c r="E955" s="874"/>
      <c r="F955" s="855"/>
      <c r="G955" s="856"/>
      <c r="H955" s="857" t="str">
        <f t="shared" si="11"/>
        <v/>
      </c>
    </row>
    <row r="956" spans="1:8">
      <c r="A956" s="828"/>
      <c r="B956" s="913"/>
      <c r="C956" s="873" t="s">
        <v>2455</v>
      </c>
      <c r="D956" s="874"/>
      <c r="E956" s="874"/>
      <c r="F956" s="855"/>
      <c r="G956" s="856"/>
      <c r="H956" s="857" t="str">
        <f t="shared" si="11"/>
        <v/>
      </c>
    </row>
    <row r="957" spans="1:8" ht="30">
      <c r="A957" s="828"/>
      <c r="B957" s="913"/>
      <c r="C957" s="873" t="s">
        <v>2456</v>
      </c>
      <c r="D957" s="874"/>
      <c r="E957" s="874"/>
      <c r="F957" s="855"/>
      <c r="G957" s="856"/>
      <c r="H957" s="857" t="str">
        <f t="shared" si="11"/>
        <v/>
      </c>
    </row>
    <row r="958" spans="1:8">
      <c r="A958" s="828"/>
      <c r="B958" s="913"/>
      <c r="C958" s="873" t="s">
        <v>2083</v>
      </c>
      <c r="D958" s="874"/>
      <c r="E958" s="874"/>
      <c r="F958" s="855"/>
      <c r="G958" s="856"/>
      <c r="H958" s="857" t="str">
        <f t="shared" si="11"/>
        <v/>
      </c>
    </row>
    <row r="959" spans="1:8">
      <c r="A959" s="828"/>
      <c r="B959" s="913"/>
      <c r="C959" s="873" t="s">
        <v>2457</v>
      </c>
      <c r="D959" s="874"/>
      <c r="E959" s="874"/>
      <c r="F959" s="855"/>
      <c r="G959" s="856"/>
      <c r="H959" s="857" t="str">
        <f t="shared" si="11"/>
        <v/>
      </c>
    </row>
    <row r="960" spans="1:8" ht="30">
      <c r="A960" s="828"/>
      <c r="B960" s="913"/>
      <c r="C960" s="873" t="s">
        <v>2458</v>
      </c>
      <c r="D960" s="874"/>
      <c r="E960" s="874"/>
      <c r="F960" s="855"/>
      <c r="G960" s="856"/>
      <c r="H960" s="857" t="str">
        <f t="shared" si="11"/>
        <v/>
      </c>
    </row>
    <row r="961" spans="1:8">
      <c r="A961" s="828"/>
      <c r="B961" s="913"/>
      <c r="C961" s="873" t="s">
        <v>2459</v>
      </c>
      <c r="D961" s="874"/>
      <c r="E961" s="874"/>
      <c r="F961" s="855"/>
      <c r="G961" s="856"/>
      <c r="H961" s="857" t="str">
        <f t="shared" si="11"/>
        <v/>
      </c>
    </row>
    <row r="962" spans="1:8">
      <c r="A962" s="828"/>
      <c r="B962" s="913"/>
      <c r="C962" s="873" t="s">
        <v>2460</v>
      </c>
      <c r="D962" s="874"/>
      <c r="E962" s="874"/>
      <c r="F962" s="855"/>
      <c r="G962" s="856"/>
      <c r="H962" s="857" t="str">
        <f t="shared" si="11"/>
        <v/>
      </c>
    </row>
    <row r="963" spans="1:8">
      <c r="A963" s="828"/>
      <c r="B963" s="913"/>
      <c r="C963" s="873" t="s">
        <v>2461</v>
      </c>
      <c r="D963" s="874"/>
      <c r="E963" s="874"/>
      <c r="F963" s="855"/>
      <c r="G963" s="856"/>
      <c r="H963" s="857" t="str">
        <f t="shared" si="11"/>
        <v/>
      </c>
    </row>
    <row r="964" spans="1:8" ht="30">
      <c r="A964" s="828"/>
      <c r="B964" s="913"/>
      <c r="C964" s="873" t="s">
        <v>2462</v>
      </c>
      <c r="D964" s="874"/>
      <c r="E964" s="874"/>
      <c r="F964" s="855"/>
      <c r="G964" s="856"/>
      <c r="H964" s="857" t="str">
        <f t="shared" si="11"/>
        <v/>
      </c>
    </row>
    <row r="965" spans="1:8" ht="30">
      <c r="A965" s="828"/>
      <c r="B965" s="913"/>
      <c r="C965" s="873" t="s">
        <v>2463</v>
      </c>
      <c r="D965" s="874"/>
      <c r="E965" s="874"/>
      <c r="F965" s="855"/>
      <c r="G965" s="856"/>
      <c r="H965" s="857" t="str">
        <f t="shared" si="11"/>
        <v/>
      </c>
    </row>
    <row r="966" spans="1:8" ht="30">
      <c r="A966" s="828"/>
      <c r="B966" s="913"/>
      <c r="C966" s="873" t="s">
        <v>2464</v>
      </c>
      <c r="D966" s="874"/>
      <c r="E966" s="874"/>
      <c r="F966" s="855"/>
      <c r="G966" s="856"/>
      <c r="H966" s="857" t="str">
        <f t="shared" si="11"/>
        <v/>
      </c>
    </row>
    <row r="967" spans="1:8" ht="30">
      <c r="A967" s="828"/>
      <c r="B967" s="913"/>
      <c r="C967" s="873" t="s">
        <v>2465</v>
      </c>
      <c r="D967" s="874"/>
      <c r="E967" s="874"/>
      <c r="F967" s="855"/>
      <c r="G967" s="856"/>
      <c r="H967" s="857" t="str">
        <f t="shared" si="11"/>
        <v/>
      </c>
    </row>
    <row r="968" spans="1:8" ht="30">
      <c r="A968" s="828"/>
      <c r="B968" s="913"/>
      <c r="C968" s="873" t="s">
        <v>2466</v>
      </c>
      <c r="D968" s="874"/>
      <c r="E968" s="874"/>
      <c r="F968" s="855"/>
      <c r="G968" s="856"/>
      <c r="H968" s="857" t="str">
        <f t="shared" si="11"/>
        <v/>
      </c>
    </row>
    <row r="969" spans="1:8" ht="45">
      <c r="A969" s="828"/>
      <c r="B969" s="913"/>
      <c r="C969" s="873" t="s">
        <v>2467</v>
      </c>
      <c r="D969" s="874"/>
      <c r="E969" s="874"/>
      <c r="F969" s="855"/>
      <c r="G969" s="856"/>
      <c r="H969" s="857" t="str">
        <f t="shared" si="11"/>
        <v/>
      </c>
    </row>
    <row r="970" spans="1:8" ht="30">
      <c r="A970" s="828"/>
      <c r="B970" s="913"/>
      <c r="C970" s="873" t="s">
        <v>2468</v>
      </c>
      <c r="D970" s="874"/>
      <c r="E970" s="874"/>
      <c r="F970" s="855"/>
      <c r="G970" s="856"/>
      <c r="H970" s="857" t="str">
        <f t="shared" ref="H970:H1033" si="12">IF(D970="","",G970*D970)</f>
        <v/>
      </c>
    </row>
    <row r="971" spans="1:8">
      <c r="A971" s="828"/>
      <c r="B971" s="913"/>
      <c r="C971" s="876" t="s">
        <v>2469</v>
      </c>
      <c r="D971" s="874"/>
      <c r="E971" s="874"/>
      <c r="F971" s="855"/>
      <c r="G971" s="856"/>
      <c r="H971" s="857" t="str">
        <f t="shared" si="12"/>
        <v/>
      </c>
    </row>
    <row r="972" spans="1:8" ht="30">
      <c r="A972" s="828"/>
      <c r="B972" s="913"/>
      <c r="C972" s="873" t="s">
        <v>2470</v>
      </c>
      <c r="D972" s="874"/>
      <c r="E972" s="874"/>
      <c r="F972" s="855"/>
      <c r="G972" s="856"/>
      <c r="H972" s="857" t="str">
        <f t="shared" si="12"/>
        <v/>
      </c>
    </row>
    <row r="973" spans="1:8" ht="30">
      <c r="A973" s="828"/>
      <c r="B973" s="913"/>
      <c r="C973" s="873" t="s">
        <v>2471</v>
      </c>
      <c r="D973" s="874"/>
      <c r="E973" s="874"/>
      <c r="F973" s="855"/>
      <c r="G973" s="856"/>
      <c r="H973" s="857" t="str">
        <f t="shared" si="12"/>
        <v/>
      </c>
    </row>
    <row r="974" spans="1:8">
      <c r="A974" s="828"/>
      <c r="B974" s="913"/>
      <c r="C974" s="873" t="s">
        <v>2472</v>
      </c>
      <c r="D974" s="874"/>
      <c r="E974" s="874"/>
      <c r="F974" s="855"/>
      <c r="G974" s="856"/>
      <c r="H974" s="857" t="str">
        <f t="shared" si="12"/>
        <v/>
      </c>
    </row>
    <row r="975" spans="1:8" ht="30">
      <c r="A975" s="828"/>
      <c r="B975" s="913"/>
      <c r="C975" s="873" t="s">
        <v>2473</v>
      </c>
      <c r="D975" s="874"/>
      <c r="E975" s="874"/>
      <c r="F975" s="855"/>
      <c r="G975" s="856"/>
      <c r="H975" s="857" t="str">
        <f t="shared" si="12"/>
        <v/>
      </c>
    </row>
    <row r="976" spans="1:8">
      <c r="A976" s="828"/>
      <c r="B976" s="913"/>
      <c r="C976" s="873" t="s">
        <v>2474</v>
      </c>
      <c r="D976" s="874"/>
      <c r="E976" s="874"/>
      <c r="F976" s="855"/>
      <c r="G976" s="856"/>
      <c r="H976" s="857" t="str">
        <f t="shared" si="12"/>
        <v/>
      </c>
    </row>
    <row r="977" spans="1:8" ht="30">
      <c r="A977" s="828"/>
      <c r="B977" s="913"/>
      <c r="C977" s="873" t="s">
        <v>2475</v>
      </c>
      <c r="D977" s="874"/>
      <c r="E977" s="874"/>
      <c r="F977" s="855"/>
      <c r="G977" s="856"/>
      <c r="H977" s="857" t="str">
        <f t="shared" si="12"/>
        <v/>
      </c>
    </row>
    <row r="978" spans="1:8">
      <c r="A978" s="828"/>
      <c r="B978" s="913"/>
      <c r="C978" s="876" t="s">
        <v>2476</v>
      </c>
      <c r="D978" s="874"/>
      <c r="E978" s="874"/>
      <c r="F978" s="855"/>
      <c r="G978" s="856"/>
      <c r="H978" s="857" t="str">
        <f t="shared" si="12"/>
        <v/>
      </c>
    </row>
    <row r="979" spans="1:8">
      <c r="A979" s="828"/>
      <c r="B979" s="913"/>
      <c r="C979" s="873" t="s">
        <v>2477</v>
      </c>
      <c r="D979" s="874"/>
      <c r="E979" s="874"/>
      <c r="F979" s="855"/>
      <c r="G979" s="856"/>
      <c r="H979" s="857" t="str">
        <f t="shared" si="12"/>
        <v/>
      </c>
    </row>
    <row r="980" spans="1:8">
      <c r="A980" s="828"/>
      <c r="B980" s="913"/>
      <c r="C980" s="873" t="s">
        <v>2478</v>
      </c>
      <c r="D980" s="874"/>
      <c r="E980" s="874"/>
      <c r="F980" s="855"/>
      <c r="G980" s="856"/>
      <c r="H980" s="857" t="str">
        <f t="shared" si="12"/>
        <v/>
      </c>
    </row>
    <row r="981" spans="1:8" ht="30">
      <c r="A981" s="828"/>
      <c r="B981" s="913"/>
      <c r="C981" s="873" t="s">
        <v>2479</v>
      </c>
      <c r="D981" s="874"/>
      <c r="E981" s="874"/>
      <c r="F981" s="855"/>
      <c r="G981" s="856"/>
      <c r="H981" s="857" t="str">
        <f t="shared" si="12"/>
        <v/>
      </c>
    </row>
    <row r="982" spans="1:8" ht="30">
      <c r="A982" s="828"/>
      <c r="B982" s="913"/>
      <c r="C982" s="873" t="s">
        <v>2480</v>
      </c>
      <c r="D982" s="874"/>
      <c r="E982" s="874"/>
      <c r="F982" s="855"/>
      <c r="G982" s="856"/>
      <c r="H982" s="857" t="str">
        <f t="shared" si="12"/>
        <v/>
      </c>
    </row>
    <row r="983" spans="1:8" ht="30">
      <c r="A983" s="828"/>
      <c r="B983" s="913"/>
      <c r="C983" s="873" t="s">
        <v>2481</v>
      </c>
      <c r="D983" s="874"/>
      <c r="E983" s="874"/>
      <c r="F983" s="855"/>
      <c r="G983" s="856"/>
      <c r="H983" s="857" t="str">
        <f t="shared" si="12"/>
        <v/>
      </c>
    </row>
    <row r="984" spans="1:8">
      <c r="A984" s="828"/>
      <c r="B984" s="913"/>
      <c r="C984" s="873" t="s">
        <v>2482</v>
      </c>
      <c r="D984" s="874"/>
      <c r="E984" s="874"/>
      <c r="F984" s="855"/>
      <c r="G984" s="856"/>
      <c r="H984" s="857" t="str">
        <f t="shared" si="12"/>
        <v/>
      </c>
    </row>
    <row r="985" spans="1:8" ht="30">
      <c r="A985" s="828"/>
      <c r="B985" s="913"/>
      <c r="C985" s="873" t="s">
        <v>2483</v>
      </c>
      <c r="D985" s="874"/>
      <c r="E985" s="874"/>
      <c r="F985" s="855"/>
      <c r="G985" s="856"/>
      <c r="H985" s="857" t="str">
        <f t="shared" si="12"/>
        <v/>
      </c>
    </row>
    <row r="986" spans="1:8">
      <c r="A986" s="828"/>
      <c r="B986" s="913"/>
      <c r="C986" s="876" t="s">
        <v>2484</v>
      </c>
      <c r="D986" s="874"/>
      <c r="E986" s="874"/>
      <c r="F986" s="855"/>
      <c r="G986" s="856"/>
      <c r="H986" s="857" t="str">
        <f t="shared" si="12"/>
        <v/>
      </c>
    </row>
    <row r="987" spans="1:8">
      <c r="A987" s="828"/>
      <c r="B987" s="913"/>
      <c r="C987" s="873" t="s">
        <v>2485</v>
      </c>
      <c r="D987" s="874"/>
      <c r="E987" s="874"/>
      <c r="F987" s="855"/>
      <c r="G987" s="856"/>
      <c r="H987" s="857" t="str">
        <f t="shared" si="12"/>
        <v/>
      </c>
    </row>
    <row r="988" spans="1:8">
      <c r="A988" s="828"/>
      <c r="B988" s="913"/>
      <c r="C988" s="873" t="s">
        <v>2486</v>
      </c>
      <c r="D988" s="874"/>
      <c r="E988" s="874"/>
      <c r="F988" s="855"/>
      <c r="G988" s="856"/>
      <c r="H988" s="857" t="str">
        <f t="shared" si="12"/>
        <v/>
      </c>
    </row>
    <row r="989" spans="1:8">
      <c r="A989" s="828"/>
      <c r="B989" s="913"/>
      <c r="C989" s="873" t="s">
        <v>2487</v>
      </c>
      <c r="D989" s="874"/>
      <c r="E989" s="874"/>
      <c r="F989" s="855"/>
      <c r="G989" s="856"/>
      <c r="H989" s="857" t="str">
        <f t="shared" si="12"/>
        <v/>
      </c>
    </row>
    <row r="990" spans="1:8" ht="60">
      <c r="A990" s="828"/>
      <c r="B990" s="913"/>
      <c r="C990" s="873" t="s">
        <v>2488</v>
      </c>
      <c r="D990" s="874"/>
      <c r="E990" s="874"/>
      <c r="F990" s="855"/>
      <c r="G990" s="856"/>
      <c r="H990" s="857" t="str">
        <f t="shared" si="12"/>
        <v/>
      </c>
    </row>
    <row r="991" spans="1:8">
      <c r="A991" s="828"/>
      <c r="B991" s="913"/>
      <c r="C991" s="876" t="s">
        <v>2489</v>
      </c>
      <c r="D991" s="874"/>
      <c r="E991" s="874"/>
      <c r="F991" s="855"/>
      <c r="G991" s="856"/>
      <c r="H991" s="857" t="str">
        <f t="shared" si="12"/>
        <v/>
      </c>
    </row>
    <row r="992" spans="1:8" ht="30">
      <c r="A992" s="828"/>
      <c r="B992" s="913"/>
      <c r="C992" s="893" t="s">
        <v>2490</v>
      </c>
      <c r="D992" s="874"/>
      <c r="E992" s="874"/>
      <c r="F992" s="855"/>
      <c r="G992" s="856"/>
      <c r="H992" s="857" t="str">
        <f t="shared" si="12"/>
        <v/>
      </c>
    </row>
    <row r="993" spans="1:8" ht="30">
      <c r="A993" s="828"/>
      <c r="B993" s="913"/>
      <c r="C993" s="893" t="s">
        <v>2491</v>
      </c>
      <c r="D993" s="874"/>
      <c r="E993" s="874"/>
      <c r="F993" s="855"/>
      <c r="G993" s="856"/>
      <c r="H993" s="857" t="str">
        <f t="shared" si="12"/>
        <v/>
      </c>
    </row>
    <row r="994" spans="1:8">
      <c r="A994" s="828"/>
      <c r="B994" s="913"/>
      <c r="C994" s="873" t="s">
        <v>2492</v>
      </c>
      <c r="D994" s="874"/>
      <c r="E994" s="874"/>
      <c r="F994" s="855"/>
      <c r="G994" s="856"/>
      <c r="H994" s="857" t="str">
        <f t="shared" si="12"/>
        <v/>
      </c>
    </row>
    <row r="995" spans="1:8">
      <c r="A995" s="828"/>
      <c r="B995" s="913"/>
      <c r="C995" s="873" t="s">
        <v>2493</v>
      </c>
      <c r="D995" s="874"/>
      <c r="E995" s="874"/>
      <c r="F995" s="855"/>
      <c r="G995" s="856"/>
      <c r="H995" s="857" t="str">
        <f t="shared" si="12"/>
        <v/>
      </c>
    </row>
    <row r="996" spans="1:8">
      <c r="A996" s="828"/>
      <c r="B996" s="913"/>
      <c r="C996" s="873"/>
      <c r="D996" s="874"/>
      <c r="E996" s="874"/>
      <c r="F996" s="855"/>
      <c r="G996" s="856"/>
      <c r="H996" s="857" t="str">
        <f t="shared" si="12"/>
        <v/>
      </c>
    </row>
    <row r="997" spans="1:8" ht="30">
      <c r="A997" s="828"/>
      <c r="B997" s="1262" t="s">
        <v>2494</v>
      </c>
      <c r="C997" s="1263" t="s">
        <v>2495</v>
      </c>
      <c r="D997" s="1244">
        <v>1</v>
      </c>
      <c r="E997" s="1244" t="s">
        <v>3</v>
      </c>
      <c r="F997" s="1245"/>
      <c r="G997" s="1264"/>
      <c r="H997" s="1265">
        <f t="shared" ref="H997" si="13">IF(D997="","",G997*D997)</f>
        <v>0</v>
      </c>
    </row>
    <row r="998" spans="1:8">
      <c r="A998" s="828"/>
      <c r="B998" s="913"/>
      <c r="C998" s="873" t="s">
        <v>2496</v>
      </c>
      <c r="D998" s="874"/>
      <c r="E998" s="874"/>
      <c r="F998" s="855"/>
      <c r="G998" s="856"/>
      <c r="H998" s="857" t="str">
        <f t="shared" si="12"/>
        <v/>
      </c>
    </row>
    <row r="999" spans="1:8" ht="21" customHeight="1">
      <c r="A999" s="828"/>
      <c r="B999" s="913"/>
      <c r="C999" s="873" t="s">
        <v>2497</v>
      </c>
      <c r="D999" s="874"/>
      <c r="E999" s="874"/>
      <c r="F999" s="855"/>
      <c r="G999" s="856"/>
      <c r="H999" s="857" t="str">
        <f t="shared" si="12"/>
        <v/>
      </c>
    </row>
    <row r="1000" spans="1:8">
      <c r="A1000" s="828"/>
      <c r="B1000" s="913"/>
      <c r="C1000" s="873" t="s">
        <v>2498</v>
      </c>
      <c r="D1000" s="874"/>
      <c r="E1000" s="874"/>
      <c r="F1000" s="855"/>
      <c r="G1000" s="856"/>
      <c r="H1000" s="857" t="str">
        <f t="shared" si="12"/>
        <v/>
      </c>
    </row>
    <row r="1001" spans="1:8" ht="30">
      <c r="A1001" s="828"/>
      <c r="B1001" s="913"/>
      <c r="C1001" s="873" t="s">
        <v>2499</v>
      </c>
      <c r="D1001" s="874"/>
      <c r="E1001" s="874"/>
      <c r="F1001" s="855"/>
      <c r="G1001" s="856"/>
      <c r="H1001" s="857" t="str">
        <f t="shared" si="12"/>
        <v/>
      </c>
    </row>
    <row r="1002" spans="1:8">
      <c r="A1002" s="828"/>
      <c r="B1002" s="913"/>
      <c r="C1002" s="873" t="s">
        <v>2500</v>
      </c>
      <c r="D1002" s="874"/>
      <c r="E1002" s="874"/>
      <c r="F1002" s="855"/>
      <c r="G1002" s="856"/>
      <c r="H1002" s="857" t="str">
        <f t="shared" si="12"/>
        <v/>
      </c>
    </row>
    <row r="1003" spans="1:8">
      <c r="A1003" s="828"/>
      <c r="B1003" s="913"/>
      <c r="C1003" s="873" t="s">
        <v>2501</v>
      </c>
      <c r="D1003" s="874"/>
      <c r="E1003" s="874"/>
      <c r="F1003" s="855"/>
      <c r="G1003" s="856"/>
      <c r="H1003" s="857" t="str">
        <f t="shared" si="12"/>
        <v/>
      </c>
    </row>
    <row r="1004" spans="1:8">
      <c r="A1004" s="828"/>
      <c r="B1004" s="913"/>
      <c r="C1004" s="873" t="s">
        <v>2502</v>
      </c>
      <c r="D1004" s="874"/>
      <c r="E1004" s="874"/>
      <c r="F1004" s="855"/>
      <c r="G1004" s="856"/>
      <c r="H1004" s="857" t="str">
        <f t="shared" si="12"/>
        <v/>
      </c>
    </row>
    <row r="1005" spans="1:8">
      <c r="A1005" s="828"/>
      <c r="B1005" s="913"/>
      <c r="C1005" s="873" t="s">
        <v>2503</v>
      </c>
      <c r="D1005" s="874"/>
      <c r="E1005" s="874"/>
      <c r="F1005" s="855"/>
      <c r="G1005" s="856"/>
      <c r="H1005" s="857" t="str">
        <f t="shared" si="12"/>
        <v/>
      </c>
    </row>
    <row r="1006" spans="1:8">
      <c r="A1006" s="828"/>
      <c r="B1006" s="913"/>
      <c r="C1006" s="873" t="s">
        <v>2504</v>
      </c>
      <c r="D1006" s="874"/>
      <c r="E1006" s="874"/>
      <c r="F1006" s="855"/>
      <c r="G1006" s="856"/>
      <c r="H1006" s="857" t="str">
        <f t="shared" si="12"/>
        <v/>
      </c>
    </row>
    <row r="1007" spans="1:8">
      <c r="A1007" s="828"/>
      <c r="B1007" s="913"/>
      <c r="C1007" s="873" t="s">
        <v>2505</v>
      </c>
      <c r="D1007" s="874"/>
      <c r="E1007" s="874"/>
      <c r="F1007" s="855"/>
      <c r="G1007" s="856"/>
      <c r="H1007" s="857" t="str">
        <f t="shared" si="12"/>
        <v/>
      </c>
    </row>
    <row r="1008" spans="1:8">
      <c r="A1008" s="828"/>
      <c r="B1008" s="913"/>
      <c r="C1008" s="873" t="s">
        <v>2506</v>
      </c>
      <c r="D1008" s="874"/>
      <c r="E1008" s="874"/>
      <c r="F1008" s="855"/>
      <c r="G1008" s="856"/>
      <c r="H1008" s="857" t="str">
        <f t="shared" si="12"/>
        <v/>
      </c>
    </row>
    <row r="1009" spans="1:8">
      <c r="A1009" s="828"/>
      <c r="B1009" s="913"/>
      <c r="C1009" s="873" t="s">
        <v>2507</v>
      </c>
      <c r="D1009" s="874"/>
      <c r="E1009" s="874"/>
      <c r="F1009" s="855"/>
      <c r="G1009" s="856"/>
      <c r="H1009" s="857" t="str">
        <f t="shared" si="12"/>
        <v/>
      </c>
    </row>
    <row r="1010" spans="1:8">
      <c r="A1010" s="828"/>
      <c r="B1010" s="913"/>
      <c r="C1010" s="873"/>
      <c r="D1010" s="874"/>
      <c r="E1010" s="874"/>
      <c r="F1010" s="855"/>
      <c r="G1010" s="856"/>
      <c r="H1010" s="857" t="str">
        <f t="shared" si="12"/>
        <v/>
      </c>
    </row>
    <row r="1011" spans="1:8">
      <c r="A1011" s="828"/>
      <c r="B1011" s="913" t="s">
        <v>2508</v>
      </c>
      <c r="C1011" s="884" t="s">
        <v>2509</v>
      </c>
      <c r="D1011" s="874">
        <v>1</v>
      </c>
      <c r="E1011" s="874" t="s">
        <v>3</v>
      </c>
      <c r="F1011" s="855"/>
      <c r="G1011" s="856"/>
      <c r="H1011" s="857">
        <f t="shared" si="12"/>
        <v>0</v>
      </c>
    </row>
    <row r="1012" spans="1:8">
      <c r="A1012" s="828"/>
      <c r="B1012" s="913"/>
      <c r="C1012" s="894" t="s">
        <v>2261</v>
      </c>
      <c r="D1012" s="874"/>
      <c r="E1012" s="874"/>
      <c r="F1012" s="855"/>
      <c r="G1012" s="856"/>
      <c r="H1012" s="857" t="str">
        <f t="shared" si="12"/>
        <v/>
      </c>
    </row>
    <row r="1013" spans="1:8">
      <c r="A1013" s="828"/>
      <c r="B1013" s="913"/>
      <c r="C1013" s="894" t="s">
        <v>2162</v>
      </c>
      <c r="D1013" s="874"/>
      <c r="E1013" s="874"/>
      <c r="F1013" s="855"/>
      <c r="G1013" s="856"/>
      <c r="H1013" s="857" t="str">
        <f t="shared" si="12"/>
        <v/>
      </c>
    </row>
    <row r="1014" spans="1:8" ht="60">
      <c r="A1014" s="828"/>
      <c r="B1014" s="913"/>
      <c r="C1014" s="873" t="s">
        <v>2510</v>
      </c>
      <c r="D1014" s="874"/>
      <c r="E1014" s="874"/>
      <c r="F1014" s="855"/>
      <c r="G1014" s="856"/>
      <c r="H1014" s="857" t="str">
        <f t="shared" si="12"/>
        <v/>
      </c>
    </row>
    <row r="1015" spans="1:8">
      <c r="A1015" s="828"/>
      <c r="B1015" s="913"/>
      <c r="C1015" s="876" t="s">
        <v>2438</v>
      </c>
      <c r="D1015" s="874"/>
      <c r="E1015" s="874"/>
      <c r="F1015" s="855"/>
      <c r="G1015" s="856"/>
      <c r="H1015" s="857" t="str">
        <f t="shared" si="12"/>
        <v/>
      </c>
    </row>
    <row r="1016" spans="1:8" ht="30">
      <c r="A1016" s="828"/>
      <c r="B1016" s="913"/>
      <c r="C1016" s="873" t="s">
        <v>2511</v>
      </c>
      <c r="D1016" s="874"/>
      <c r="E1016" s="874"/>
      <c r="F1016" s="855"/>
      <c r="G1016" s="856"/>
      <c r="H1016" s="857" t="str">
        <f t="shared" si="12"/>
        <v/>
      </c>
    </row>
    <row r="1017" spans="1:8">
      <c r="A1017" s="828"/>
      <c r="B1017" s="913"/>
      <c r="C1017" s="876" t="s">
        <v>2261</v>
      </c>
      <c r="D1017" s="874"/>
      <c r="E1017" s="874"/>
      <c r="F1017" s="855"/>
      <c r="G1017" s="856"/>
      <c r="H1017" s="857" t="str">
        <f t="shared" si="12"/>
        <v/>
      </c>
    </row>
    <row r="1018" spans="1:8" ht="30">
      <c r="A1018" s="828"/>
      <c r="B1018" s="913"/>
      <c r="C1018" s="873" t="s">
        <v>2404</v>
      </c>
      <c r="D1018" s="874"/>
      <c r="E1018" s="874"/>
      <c r="F1018" s="855"/>
      <c r="G1018" s="856"/>
      <c r="H1018" s="857" t="str">
        <f t="shared" si="12"/>
        <v/>
      </c>
    </row>
    <row r="1019" spans="1:8">
      <c r="A1019" s="828"/>
      <c r="B1019" s="913"/>
      <c r="C1019" s="873" t="s">
        <v>2512</v>
      </c>
      <c r="D1019" s="874"/>
      <c r="E1019" s="874"/>
      <c r="F1019" s="855"/>
      <c r="G1019" s="856"/>
      <c r="H1019" s="857" t="str">
        <f t="shared" si="12"/>
        <v/>
      </c>
    </row>
    <row r="1020" spans="1:8" ht="45">
      <c r="A1020" s="828"/>
      <c r="B1020" s="913"/>
      <c r="C1020" s="873" t="s">
        <v>2348</v>
      </c>
      <c r="D1020" s="874"/>
      <c r="E1020" s="874"/>
      <c r="F1020" s="855"/>
      <c r="G1020" s="856"/>
      <c r="H1020" s="857" t="str">
        <f t="shared" si="12"/>
        <v/>
      </c>
    </row>
    <row r="1021" spans="1:8">
      <c r="A1021" s="828"/>
      <c r="B1021" s="913"/>
      <c r="C1021" s="873" t="s">
        <v>2164</v>
      </c>
      <c r="D1021" s="874"/>
      <c r="E1021" s="874"/>
      <c r="F1021" s="855"/>
      <c r="G1021" s="856"/>
      <c r="H1021" s="857" t="str">
        <f t="shared" si="12"/>
        <v/>
      </c>
    </row>
    <row r="1022" spans="1:8">
      <c r="A1022" s="828"/>
      <c r="B1022" s="913"/>
      <c r="C1022" s="873" t="s">
        <v>2513</v>
      </c>
      <c r="D1022" s="874"/>
      <c r="E1022" s="874"/>
      <c r="F1022" s="855"/>
      <c r="G1022" s="856"/>
      <c r="H1022" s="857" t="str">
        <f t="shared" si="12"/>
        <v/>
      </c>
    </row>
    <row r="1023" spans="1:8">
      <c r="A1023" s="828"/>
      <c r="B1023" s="913"/>
      <c r="C1023" s="876" t="s">
        <v>2263</v>
      </c>
      <c r="D1023" s="874"/>
      <c r="E1023" s="874"/>
      <c r="F1023" s="855"/>
      <c r="G1023" s="856"/>
      <c r="H1023" s="857" t="str">
        <f t="shared" si="12"/>
        <v/>
      </c>
    </row>
    <row r="1024" spans="1:8">
      <c r="A1024" s="828"/>
      <c r="B1024" s="913"/>
      <c r="C1024" s="873" t="s">
        <v>2167</v>
      </c>
      <c r="D1024" s="874"/>
      <c r="E1024" s="874"/>
      <c r="F1024" s="855"/>
      <c r="G1024" s="856"/>
      <c r="H1024" s="857" t="str">
        <f t="shared" si="12"/>
        <v/>
      </c>
    </row>
    <row r="1025" spans="1:8" ht="30">
      <c r="A1025" s="828"/>
      <c r="B1025" s="913"/>
      <c r="C1025" s="873" t="s">
        <v>2168</v>
      </c>
      <c r="D1025" s="874"/>
      <c r="E1025" s="874"/>
      <c r="F1025" s="855"/>
      <c r="G1025" s="856"/>
      <c r="H1025" s="857" t="str">
        <f t="shared" si="12"/>
        <v/>
      </c>
    </row>
    <row r="1026" spans="1:8" ht="45">
      <c r="A1026" s="828"/>
      <c r="B1026" s="913"/>
      <c r="C1026" s="873" t="s">
        <v>2348</v>
      </c>
      <c r="D1026" s="874"/>
      <c r="E1026" s="874"/>
      <c r="F1026" s="855"/>
      <c r="G1026" s="856"/>
      <c r="H1026" s="857" t="str">
        <f t="shared" si="12"/>
        <v/>
      </c>
    </row>
    <row r="1027" spans="1:8">
      <c r="A1027" s="828"/>
      <c r="B1027" s="913"/>
      <c r="C1027" s="873" t="s">
        <v>2514</v>
      </c>
      <c r="D1027" s="874"/>
      <c r="E1027" s="874"/>
      <c r="F1027" s="855"/>
      <c r="G1027" s="856"/>
      <c r="H1027" s="857" t="str">
        <f t="shared" si="12"/>
        <v/>
      </c>
    </row>
    <row r="1028" spans="1:8">
      <c r="A1028" s="828"/>
      <c r="B1028" s="913"/>
      <c r="C1028" s="873" t="s">
        <v>2515</v>
      </c>
      <c r="D1028" s="874"/>
      <c r="E1028" s="874"/>
      <c r="F1028" s="855"/>
      <c r="G1028" s="856"/>
      <c r="H1028" s="857" t="str">
        <f t="shared" si="12"/>
        <v/>
      </c>
    </row>
    <row r="1029" spans="1:8">
      <c r="A1029" s="828"/>
      <c r="B1029" s="913"/>
      <c r="C1029" s="873" t="s">
        <v>2516</v>
      </c>
      <c r="D1029" s="874"/>
      <c r="E1029" s="874"/>
      <c r="F1029" s="855"/>
      <c r="G1029" s="856"/>
      <c r="H1029" s="857" t="str">
        <f t="shared" si="12"/>
        <v/>
      </c>
    </row>
    <row r="1030" spans="1:8" ht="30">
      <c r="A1030" s="828"/>
      <c r="B1030" s="913"/>
      <c r="C1030" s="873" t="s">
        <v>2517</v>
      </c>
      <c r="D1030" s="874"/>
      <c r="E1030" s="874"/>
      <c r="F1030" s="855"/>
      <c r="G1030" s="856"/>
      <c r="H1030" s="857" t="str">
        <f t="shared" si="12"/>
        <v/>
      </c>
    </row>
    <row r="1031" spans="1:8" ht="30">
      <c r="A1031" s="828"/>
      <c r="B1031" s="913"/>
      <c r="C1031" s="873" t="s">
        <v>2518</v>
      </c>
      <c r="D1031" s="874"/>
      <c r="E1031" s="874"/>
      <c r="F1031" s="855"/>
      <c r="G1031" s="856"/>
      <c r="H1031" s="857" t="str">
        <f t="shared" si="12"/>
        <v/>
      </c>
    </row>
    <row r="1032" spans="1:8">
      <c r="A1032" s="828"/>
      <c r="B1032" s="913"/>
      <c r="C1032" s="876" t="s">
        <v>2489</v>
      </c>
      <c r="D1032" s="874"/>
      <c r="E1032" s="874"/>
      <c r="F1032" s="855"/>
      <c r="G1032" s="856"/>
      <c r="H1032" s="857" t="str">
        <f t="shared" si="12"/>
        <v/>
      </c>
    </row>
    <row r="1033" spans="1:8" ht="30">
      <c r="A1033" s="828"/>
      <c r="B1033" s="913"/>
      <c r="C1033" s="873" t="s">
        <v>2519</v>
      </c>
      <c r="D1033" s="874"/>
      <c r="E1033" s="874"/>
      <c r="F1033" s="855"/>
      <c r="G1033" s="856"/>
      <c r="H1033" s="857" t="str">
        <f t="shared" si="12"/>
        <v/>
      </c>
    </row>
    <row r="1034" spans="1:8">
      <c r="A1034" s="828"/>
      <c r="B1034" s="913"/>
      <c r="C1034" s="873" t="s">
        <v>2520</v>
      </c>
      <c r="D1034" s="874"/>
      <c r="E1034" s="874"/>
      <c r="F1034" s="855"/>
      <c r="G1034" s="856"/>
      <c r="H1034" s="857" t="str">
        <f t="shared" ref="H1034:H1097" si="14">IF(D1034="","",G1034*D1034)</f>
        <v/>
      </c>
    </row>
    <row r="1035" spans="1:8">
      <c r="A1035" s="828"/>
      <c r="B1035" s="913"/>
      <c r="C1035" s="873"/>
      <c r="D1035" s="874"/>
      <c r="E1035" s="874"/>
      <c r="F1035" s="855"/>
      <c r="G1035" s="856"/>
      <c r="H1035" s="857" t="str">
        <f t="shared" si="14"/>
        <v/>
      </c>
    </row>
    <row r="1036" spans="1:8">
      <c r="A1036" s="828"/>
      <c r="B1036" s="916" t="s">
        <v>2003</v>
      </c>
      <c r="C1036" s="922" t="s">
        <v>2004</v>
      </c>
      <c r="D1036" s="883">
        <v>1</v>
      </c>
      <c r="E1036" s="883" t="s">
        <v>3</v>
      </c>
      <c r="F1036" s="855"/>
      <c r="G1036" s="856"/>
      <c r="H1036" s="857">
        <f t="shared" si="14"/>
        <v>0</v>
      </c>
    </row>
    <row r="1037" spans="1:8">
      <c r="A1037" s="828"/>
      <c r="B1037" s="916"/>
      <c r="C1037" s="882" t="s">
        <v>2005</v>
      </c>
      <c r="D1037" s="883"/>
      <c r="E1037" s="883"/>
      <c r="F1037" s="855"/>
      <c r="G1037" s="856"/>
      <c r="H1037" s="857" t="str">
        <f t="shared" si="14"/>
        <v/>
      </c>
    </row>
    <row r="1038" spans="1:8" ht="30">
      <c r="A1038" s="828"/>
      <c r="B1038" s="913"/>
      <c r="C1038" s="945" t="s">
        <v>2073</v>
      </c>
      <c r="D1038" s="874"/>
      <c r="E1038" s="874"/>
      <c r="F1038" s="855"/>
      <c r="G1038" s="856"/>
      <c r="H1038" s="857" t="str">
        <f t="shared" si="14"/>
        <v/>
      </c>
    </row>
    <row r="1039" spans="1:8">
      <c r="A1039" s="828"/>
      <c r="B1039" s="913"/>
      <c r="C1039" s="873" t="s">
        <v>2282</v>
      </c>
      <c r="D1039" s="874"/>
      <c r="E1039" s="874"/>
      <c r="F1039" s="855"/>
      <c r="G1039" s="856"/>
      <c r="H1039" s="857" t="str">
        <f t="shared" si="14"/>
        <v/>
      </c>
    </row>
    <row r="1040" spans="1:8" ht="45">
      <c r="A1040" s="828"/>
      <c r="B1040" s="913"/>
      <c r="C1040" s="875" t="s">
        <v>2075</v>
      </c>
      <c r="D1040" s="874"/>
      <c r="E1040" s="874"/>
      <c r="F1040" s="855"/>
      <c r="G1040" s="856"/>
      <c r="H1040" s="857" t="str">
        <f t="shared" si="14"/>
        <v/>
      </c>
    </row>
    <row r="1041" spans="1:8" ht="45">
      <c r="A1041" s="828"/>
      <c r="B1041" s="913"/>
      <c r="C1041" s="875" t="s">
        <v>2076</v>
      </c>
      <c r="D1041" s="874"/>
      <c r="E1041" s="874"/>
      <c r="F1041" s="855"/>
      <c r="G1041" s="856"/>
      <c r="H1041" s="857" t="str">
        <f t="shared" si="14"/>
        <v/>
      </c>
    </row>
    <row r="1042" spans="1:8" ht="30">
      <c r="A1042" s="828"/>
      <c r="B1042" s="913"/>
      <c r="C1042" s="875" t="s">
        <v>2077</v>
      </c>
      <c r="D1042" s="874"/>
      <c r="E1042" s="874"/>
      <c r="F1042" s="855"/>
      <c r="G1042" s="856"/>
      <c r="H1042" s="857" t="str">
        <f t="shared" si="14"/>
        <v/>
      </c>
    </row>
    <row r="1043" spans="1:8" ht="60">
      <c r="A1043" s="828"/>
      <c r="B1043" s="913"/>
      <c r="C1043" s="875" t="s">
        <v>2078</v>
      </c>
      <c r="D1043" s="874"/>
      <c r="E1043" s="874"/>
      <c r="F1043" s="855"/>
      <c r="G1043" s="856"/>
      <c r="H1043" s="857" t="str">
        <f t="shared" si="14"/>
        <v/>
      </c>
    </row>
    <row r="1044" spans="1:8" ht="30">
      <c r="A1044" s="828"/>
      <c r="B1044" s="913"/>
      <c r="C1044" s="875" t="s">
        <v>2079</v>
      </c>
      <c r="D1044" s="874"/>
      <c r="E1044" s="874"/>
      <c r="F1044" s="855"/>
      <c r="G1044" s="856"/>
      <c r="H1044" s="857" t="str">
        <f t="shared" si="14"/>
        <v/>
      </c>
    </row>
    <row r="1045" spans="1:8">
      <c r="A1045" s="828"/>
      <c r="B1045" s="913"/>
      <c r="C1045" s="873"/>
      <c r="D1045" s="874"/>
      <c r="E1045" s="874"/>
      <c r="F1045" s="855"/>
      <c r="G1045" s="856"/>
      <c r="H1045" s="857" t="str">
        <f t="shared" si="14"/>
        <v/>
      </c>
    </row>
    <row r="1046" spans="1:8">
      <c r="A1046" s="828"/>
      <c r="B1046" s="913"/>
      <c r="C1046" s="884" t="s">
        <v>2521</v>
      </c>
      <c r="D1046" s="874"/>
      <c r="E1046" s="874"/>
      <c r="F1046" s="855"/>
      <c r="G1046" s="856"/>
      <c r="H1046" s="857" t="str">
        <f t="shared" si="14"/>
        <v/>
      </c>
    </row>
    <row r="1047" spans="1:8">
      <c r="A1047" s="828"/>
      <c r="B1047" s="913"/>
      <c r="C1047" s="873"/>
      <c r="D1047" s="874"/>
      <c r="E1047" s="874"/>
      <c r="F1047" s="855"/>
      <c r="G1047" s="856"/>
      <c r="H1047" s="857" t="str">
        <f t="shared" si="14"/>
        <v/>
      </c>
    </row>
    <row r="1048" spans="1:8">
      <c r="A1048" s="828"/>
      <c r="B1048" s="916" t="s">
        <v>1996</v>
      </c>
      <c r="C1048" s="922" t="s">
        <v>1997</v>
      </c>
      <c r="D1048" s="883">
        <v>1</v>
      </c>
      <c r="E1048" s="883" t="s">
        <v>1971</v>
      </c>
      <c r="F1048" s="855"/>
      <c r="G1048" s="856"/>
      <c r="H1048" s="857">
        <f t="shared" si="14"/>
        <v>0</v>
      </c>
    </row>
    <row r="1049" spans="1:8">
      <c r="A1049" s="828"/>
      <c r="B1049" s="916"/>
      <c r="C1049" s="882" t="s">
        <v>1998</v>
      </c>
      <c r="D1049" s="883"/>
      <c r="E1049" s="883"/>
      <c r="F1049" s="855"/>
      <c r="G1049" s="856"/>
      <c r="H1049" s="857" t="str">
        <f t="shared" si="14"/>
        <v/>
      </c>
    </row>
    <row r="1050" spans="1:8" ht="30">
      <c r="A1050" s="828"/>
      <c r="B1050" s="913"/>
      <c r="C1050" s="945" t="s">
        <v>2073</v>
      </c>
      <c r="D1050" s="874"/>
      <c r="E1050" s="874"/>
      <c r="F1050" s="855"/>
      <c r="G1050" s="856"/>
      <c r="H1050" s="857" t="str">
        <f t="shared" si="14"/>
        <v/>
      </c>
    </row>
    <row r="1051" spans="1:8">
      <c r="A1051" s="828"/>
      <c r="B1051" s="913"/>
      <c r="C1051" s="873" t="s">
        <v>2282</v>
      </c>
      <c r="D1051" s="874"/>
      <c r="E1051" s="874"/>
      <c r="F1051" s="855"/>
      <c r="G1051" s="856"/>
      <c r="H1051" s="857" t="str">
        <f t="shared" si="14"/>
        <v/>
      </c>
    </row>
    <row r="1052" spans="1:8" ht="45">
      <c r="A1052" s="828"/>
      <c r="B1052" s="913"/>
      <c r="C1052" s="875" t="s">
        <v>2075</v>
      </c>
      <c r="D1052" s="874"/>
      <c r="E1052" s="874"/>
      <c r="F1052" s="855"/>
      <c r="G1052" s="856"/>
      <c r="H1052" s="857" t="str">
        <f t="shared" si="14"/>
        <v/>
      </c>
    </row>
    <row r="1053" spans="1:8" ht="45">
      <c r="A1053" s="828"/>
      <c r="B1053" s="913"/>
      <c r="C1053" s="875" t="s">
        <v>2076</v>
      </c>
      <c r="D1053" s="874"/>
      <c r="E1053" s="874"/>
      <c r="F1053" s="855"/>
      <c r="G1053" s="856"/>
      <c r="H1053" s="857" t="str">
        <f t="shared" si="14"/>
        <v/>
      </c>
    </row>
    <row r="1054" spans="1:8" ht="30">
      <c r="A1054" s="828"/>
      <c r="B1054" s="913"/>
      <c r="C1054" s="875" t="s">
        <v>2077</v>
      </c>
      <c r="D1054" s="874"/>
      <c r="E1054" s="874"/>
      <c r="F1054" s="855"/>
      <c r="G1054" s="856"/>
      <c r="H1054" s="857" t="str">
        <f t="shared" si="14"/>
        <v/>
      </c>
    </row>
    <row r="1055" spans="1:8" ht="60">
      <c r="A1055" s="828"/>
      <c r="B1055" s="913"/>
      <c r="C1055" s="875" t="s">
        <v>2078</v>
      </c>
      <c r="D1055" s="874"/>
      <c r="E1055" s="874"/>
      <c r="F1055" s="855"/>
      <c r="G1055" s="856"/>
      <c r="H1055" s="857" t="str">
        <f t="shared" si="14"/>
        <v/>
      </c>
    </row>
    <row r="1056" spans="1:8" ht="30">
      <c r="A1056" s="828"/>
      <c r="B1056" s="913"/>
      <c r="C1056" s="875" t="s">
        <v>2079</v>
      </c>
      <c r="D1056" s="874"/>
      <c r="E1056" s="874"/>
      <c r="F1056" s="855"/>
      <c r="G1056" s="856"/>
      <c r="H1056" s="857" t="str">
        <f t="shared" si="14"/>
        <v/>
      </c>
    </row>
    <row r="1057" spans="1:8">
      <c r="A1057" s="828"/>
      <c r="B1057" s="913"/>
      <c r="C1057" s="873"/>
      <c r="D1057" s="874"/>
      <c r="E1057" s="874"/>
      <c r="F1057" s="855"/>
      <c r="G1057" s="856"/>
      <c r="H1057" s="857" t="str">
        <f t="shared" si="14"/>
        <v/>
      </c>
    </row>
    <row r="1058" spans="1:8">
      <c r="A1058" s="828"/>
      <c r="B1058" s="916" t="s">
        <v>1978</v>
      </c>
      <c r="C1058" s="922" t="s">
        <v>1979</v>
      </c>
      <c r="D1058" s="883">
        <v>1</v>
      </c>
      <c r="E1058" s="883" t="s">
        <v>1971</v>
      </c>
      <c r="F1058" s="855"/>
      <c r="G1058" s="856"/>
      <c r="H1058" s="857">
        <f t="shared" si="14"/>
        <v>0</v>
      </c>
    </row>
    <row r="1059" spans="1:8">
      <c r="A1059" s="828"/>
      <c r="B1059" s="916"/>
      <c r="C1059" s="882" t="s">
        <v>1980</v>
      </c>
      <c r="D1059" s="883"/>
      <c r="E1059" s="883"/>
      <c r="F1059" s="855"/>
      <c r="G1059" s="856"/>
      <c r="H1059" s="857" t="str">
        <f t="shared" si="14"/>
        <v/>
      </c>
    </row>
    <row r="1060" spans="1:8" ht="30">
      <c r="A1060" s="828"/>
      <c r="B1060" s="913"/>
      <c r="C1060" s="875" t="s">
        <v>2891</v>
      </c>
      <c r="D1060" s="874"/>
      <c r="E1060" s="874"/>
      <c r="F1060" s="855"/>
      <c r="G1060" s="856"/>
      <c r="H1060" s="857" t="str">
        <f t="shared" si="14"/>
        <v/>
      </c>
    </row>
    <row r="1061" spans="1:8">
      <c r="A1061" s="828"/>
      <c r="B1061" s="913"/>
      <c r="C1061" s="873" t="s">
        <v>2282</v>
      </c>
      <c r="D1061" s="874"/>
      <c r="E1061" s="874"/>
      <c r="F1061" s="855"/>
      <c r="G1061" s="856"/>
      <c r="H1061" s="857" t="str">
        <f t="shared" si="14"/>
        <v/>
      </c>
    </row>
    <row r="1062" spans="1:8" ht="45">
      <c r="A1062" s="828"/>
      <c r="B1062" s="913"/>
      <c r="C1062" s="875" t="s">
        <v>2075</v>
      </c>
      <c r="D1062" s="874"/>
      <c r="E1062" s="874"/>
      <c r="F1062" s="855"/>
      <c r="G1062" s="856"/>
      <c r="H1062" s="857" t="str">
        <f t="shared" si="14"/>
        <v/>
      </c>
    </row>
    <row r="1063" spans="1:8" ht="45">
      <c r="A1063" s="828"/>
      <c r="B1063" s="913"/>
      <c r="C1063" s="875" t="s">
        <v>2076</v>
      </c>
      <c r="D1063" s="874"/>
      <c r="E1063" s="874"/>
      <c r="F1063" s="855"/>
      <c r="G1063" s="856"/>
      <c r="H1063" s="857" t="str">
        <f t="shared" si="14"/>
        <v/>
      </c>
    </row>
    <row r="1064" spans="1:8" ht="30">
      <c r="A1064" s="828"/>
      <c r="B1064" s="913"/>
      <c r="C1064" s="875" t="s">
        <v>2077</v>
      </c>
      <c r="D1064" s="874"/>
      <c r="E1064" s="874"/>
      <c r="F1064" s="855"/>
      <c r="G1064" s="856"/>
      <c r="H1064" s="857" t="str">
        <f t="shared" si="14"/>
        <v/>
      </c>
    </row>
    <row r="1065" spans="1:8" ht="60">
      <c r="A1065" s="828"/>
      <c r="B1065" s="913"/>
      <c r="C1065" s="875" t="s">
        <v>2078</v>
      </c>
      <c r="D1065" s="874"/>
      <c r="E1065" s="874"/>
      <c r="F1065" s="855"/>
      <c r="G1065" s="856"/>
      <c r="H1065" s="857" t="str">
        <f t="shared" si="14"/>
        <v/>
      </c>
    </row>
    <row r="1066" spans="1:8" ht="30">
      <c r="A1066" s="828"/>
      <c r="B1066" s="913"/>
      <c r="C1066" s="875" t="s">
        <v>2079</v>
      </c>
      <c r="D1066" s="874"/>
      <c r="E1066" s="874"/>
      <c r="F1066" s="855"/>
      <c r="G1066" s="856"/>
      <c r="H1066" s="857" t="str">
        <f t="shared" si="14"/>
        <v/>
      </c>
    </row>
    <row r="1067" spans="1:8">
      <c r="A1067" s="828"/>
      <c r="B1067" s="913"/>
      <c r="C1067" s="873"/>
      <c r="D1067" s="874"/>
      <c r="E1067" s="874"/>
      <c r="F1067" s="855"/>
      <c r="G1067" s="856"/>
      <c r="H1067" s="857" t="str">
        <f t="shared" si="14"/>
        <v/>
      </c>
    </row>
    <row r="1068" spans="1:8">
      <c r="A1068" s="828"/>
      <c r="B1068" s="913" t="s">
        <v>2522</v>
      </c>
      <c r="C1068" s="871" t="s">
        <v>2112</v>
      </c>
      <c r="D1068" s="1251">
        <v>2</v>
      </c>
      <c r="E1068" s="1251" t="s">
        <v>66</v>
      </c>
      <c r="F1068" s="855"/>
      <c r="G1068" s="856"/>
      <c r="H1068" s="857">
        <f t="shared" si="14"/>
        <v>0</v>
      </c>
    </row>
    <row r="1069" spans="1:8">
      <c r="A1069" s="828"/>
      <c r="B1069" s="913"/>
      <c r="C1069" s="870" t="s">
        <v>2113</v>
      </c>
      <c r="D1069" s="854"/>
      <c r="E1069" s="854"/>
      <c r="F1069" s="855"/>
      <c r="G1069" s="856"/>
      <c r="H1069" s="857" t="str">
        <f t="shared" si="14"/>
        <v/>
      </c>
    </row>
    <row r="1070" spans="1:8">
      <c r="A1070" s="828"/>
      <c r="B1070" s="913"/>
      <c r="C1070" s="872" t="s">
        <v>2037</v>
      </c>
      <c r="D1070" s="854"/>
      <c r="E1070" s="854"/>
      <c r="F1070" s="855"/>
      <c r="G1070" s="856"/>
      <c r="H1070" s="857" t="str">
        <f t="shared" si="14"/>
        <v/>
      </c>
    </row>
    <row r="1071" spans="1:8">
      <c r="A1071" s="828"/>
      <c r="B1071" s="913"/>
      <c r="C1071" s="870" t="s">
        <v>2114</v>
      </c>
      <c r="D1071" s="854"/>
      <c r="E1071" s="854"/>
      <c r="F1071" s="855"/>
      <c r="G1071" s="856"/>
      <c r="H1071" s="857" t="str">
        <f t="shared" si="14"/>
        <v/>
      </c>
    </row>
    <row r="1072" spans="1:8">
      <c r="A1072" s="828"/>
      <c r="B1072" s="913"/>
      <c r="C1072" s="873"/>
      <c r="D1072" s="874"/>
      <c r="E1072" s="874"/>
      <c r="F1072" s="855"/>
      <c r="G1072" s="856"/>
      <c r="H1072" s="857" t="str">
        <f t="shared" si="14"/>
        <v/>
      </c>
    </row>
    <row r="1073" spans="1:8">
      <c r="A1073" s="828"/>
      <c r="B1073" s="913" t="s">
        <v>2523</v>
      </c>
      <c r="C1073" s="884" t="s">
        <v>2524</v>
      </c>
      <c r="D1073" s="874">
        <v>1</v>
      </c>
      <c r="E1073" s="874" t="s">
        <v>3</v>
      </c>
      <c r="F1073" s="855"/>
      <c r="G1073" s="856"/>
      <c r="H1073" s="857">
        <f>IF(D1073="","",G1073*D1073)</f>
        <v>0</v>
      </c>
    </row>
    <row r="1074" spans="1:8">
      <c r="A1074" s="828"/>
      <c r="B1074" s="913"/>
      <c r="C1074" s="894" t="s">
        <v>2261</v>
      </c>
      <c r="D1074" s="874"/>
      <c r="E1074" s="874"/>
      <c r="F1074" s="855"/>
      <c r="G1074" s="856"/>
      <c r="H1074" s="857" t="str">
        <f t="shared" si="14"/>
        <v/>
      </c>
    </row>
    <row r="1075" spans="1:8">
      <c r="A1075" s="828"/>
      <c r="B1075" s="913"/>
      <c r="C1075" s="894" t="s">
        <v>2162</v>
      </c>
      <c r="D1075" s="874"/>
      <c r="E1075" s="874"/>
      <c r="F1075" s="855"/>
      <c r="G1075" s="856"/>
      <c r="H1075" s="857" t="str">
        <f t="shared" si="14"/>
        <v/>
      </c>
    </row>
    <row r="1076" spans="1:8" ht="60">
      <c r="A1076" s="828"/>
      <c r="B1076" s="913"/>
      <c r="C1076" s="873" t="s">
        <v>2510</v>
      </c>
      <c r="D1076" s="874"/>
      <c r="E1076" s="874"/>
      <c r="F1076" s="855"/>
      <c r="G1076" s="856"/>
      <c r="H1076" s="857" t="str">
        <f t="shared" si="14"/>
        <v/>
      </c>
    </row>
    <row r="1077" spans="1:8">
      <c r="A1077" s="828"/>
      <c r="B1077" s="913"/>
      <c r="C1077" s="876" t="s">
        <v>2438</v>
      </c>
      <c r="D1077" s="874"/>
      <c r="E1077" s="874"/>
      <c r="F1077" s="855"/>
      <c r="G1077" s="856"/>
      <c r="H1077" s="857" t="str">
        <f t="shared" si="14"/>
        <v/>
      </c>
    </row>
    <row r="1078" spans="1:8" ht="30">
      <c r="A1078" s="828"/>
      <c r="B1078" s="913"/>
      <c r="C1078" s="873" t="s">
        <v>2511</v>
      </c>
      <c r="D1078" s="874"/>
      <c r="E1078" s="874"/>
      <c r="F1078" s="855"/>
      <c r="G1078" s="856"/>
      <c r="H1078" s="857" t="str">
        <f t="shared" si="14"/>
        <v/>
      </c>
    </row>
    <row r="1079" spans="1:8">
      <c r="A1079" s="828"/>
      <c r="B1079" s="913"/>
      <c r="C1079" s="876" t="s">
        <v>2261</v>
      </c>
      <c r="D1079" s="874"/>
      <c r="E1079" s="874"/>
      <c r="F1079" s="855"/>
      <c r="G1079" s="856"/>
      <c r="H1079" s="857" t="str">
        <f t="shared" si="14"/>
        <v/>
      </c>
    </row>
    <row r="1080" spans="1:8" ht="30">
      <c r="A1080" s="828"/>
      <c r="B1080" s="913"/>
      <c r="C1080" s="873" t="s">
        <v>2404</v>
      </c>
      <c r="D1080" s="874"/>
      <c r="E1080" s="874"/>
      <c r="F1080" s="855"/>
      <c r="G1080" s="856"/>
      <c r="H1080" s="857" t="str">
        <f t="shared" si="14"/>
        <v/>
      </c>
    </row>
    <row r="1081" spans="1:8">
      <c r="A1081" s="828"/>
      <c r="B1081" s="913"/>
      <c r="C1081" s="873" t="s">
        <v>2512</v>
      </c>
      <c r="D1081" s="874"/>
      <c r="E1081" s="874"/>
      <c r="F1081" s="855"/>
      <c r="G1081" s="856"/>
      <c r="H1081" s="857" t="str">
        <f t="shared" si="14"/>
        <v/>
      </c>
    </row>
    <row r="1082" spans="1:8" ht="45">
      <c r="A1082" s="828"/>
      <c r="B1082" s="913"/>
      <c r="C1082" s="873" t="s">
        <v>2348</v>
      </c>
      <c r="D1082" s="874"/>
      <c r="E1082" s="874"/>
      <c r="F1082" s="855"/>
      <c r="G1082" s="856"/>
      <c r="H1082" s="857" t="str">
        <f t="shared" si="14"/>
        <v/>
      </c>
    </row>
    <row r="1083" spans="1:8">
      <c r="A1083" s="828"/>
      <c r="B1083" s="913"/>
      <c r="C1083" s="873" t="s">
        <v>2164</v>
      </c>
      <c r="D1083" s="874"/>
      <c r="E1083" s="874"/>
      <c r="F1083" s="855"/>
      <c r="G1083" s="856"/>
      <c r="H1083" s="857" t="str">
        <f t="shared" si="14"/>
        <v/>
      </c>
    </row>
    <row r="1084" spans="1:8">
      <c r="A1084" s="828"/>
      <c r="B1084" s="913"/>
      <c r="C1084" s="873" t="s">
        <v>2513</v>
      </c>
      <c r="D1084" s="874"/>
      <c r="E1084" s="874"/>
      <c r="F1084" s="855"/>
      <c r="G1084" s="856"/>
      <c r="H1084" s="857" t="str">
        <f t="shared" si="14"/>
        <v/>
      </c>
    </row>
    <row r="1085" spans="1:8">
      <c r="A1085" s="828"/>
      <c r="B1085" s="913"/>
      <c r="C1085" s="891" t="s">
        <v>2265</v>
      </c>
      <c r="D1085" s="874"/>
      <c r="E1085" s="874"/>
      <c r="F1085" s="855"/>
      <c r="G1085" s="856"/>
      <c r="H1085" s="857" t="str">
        <f t="shared" si="14"/>
        <v/>
      </c>
    </row>
    <row r="1086" spans="1:8" ht="30">
      <c r="A1086" s="828"/>
      <c r="B1086" s="913"/>
      <c r="C1086" s="876" t="s">
        <v>2525</v>
      </c>
      <c r="D1086" s="874"/>
      <c r="E1086" s="874"/>
      <c r="F1086" s="855"/>
      <c r="G1086" s="856"/>
      <c r="H1086" s="857" t="str">
        <f t="shared" si="14"/>
        <v/>
      </c>
    </row>
    <row r="1087" spans="1:8">
      <c r="A1087" s="828"/>
      <c r="B1087" s="913"/>
      <c r="C1087" s="873" t="s">
        <v>2526</v>
      </c>
      <c r="D1087" s="874"/>
      <c r="E1087" s="874"/>
      <c r="F1087" s="855"/>
      <c r="G1087" s="856"/>
      <c r="H1087" s="857" t="str">
        <f t="shared" si="14"/>
        <v/>
      </c>
    </row>
    <row r="1088" spans="1:8" ht="60">
      <c r="A1088" s="828"/>
      <c r="B1088" s="913"/>
      <c r="C1088" s="873" t="s">
        <v>2527</v>
      </c>
      <c r="D1088" s="874"/>
      <c r="E1088" s="874"/>
      <c r="F1088" s="855"/>
      <c r="G1088" s="856"/>
      <c r="H1088" s="857" t="str">
        <f t="shared" si="14"/>
        <v/>
      </c>
    </row>
    <row r="1089" spans="1:8">
      <c r="A1089" s="828"/>
      <c r="B1089" s="913"/>
      <c r="C1089" s="873" t="s">
        <v>2176</v>
      </c>
      <c r="D1089" s="874"/>
      <c r="E1089" s="874"/>
      <c r="F1089" s="855"/>
      <c r="G1089" s="856"/>
      <c r="H1089" s="857" t="str">
        <f t="shared" si="14"/>
        <v/>
      </c>
    </row>
    <row r="1090" spans="1:8">
      <c r="A1090" s="828"/>
      <c r="B1090" s="913"/>
      <c r="C1090" s="873" t="s">
        <v>2177</v>
      </c>
      <c r="D1090" s="874"/>
      <c r="E1090" s="874"/>
      <c r="F1090" s="855"/>
      <c r="G1090" s="856"/>
      <c r="H1090" s="857" t="str">
        <f t="shared" si="14"/>
        <v/>
      </c>
    </row>
    <row r="1091" spans="1:8">
      <c r="A1091" s="828"/>
      <c r="B1091" s="913"/>
      <c r="C1091" s="873" t="s">
        <v>2178</v>
      </c>
      <c r="D1091" s="874"/>
      <c r="E1091" s="874"/>
      <c r="F1091" s="855"/>
      <c r="G1091" s="856"/>
      <c r="H1091" s="857" t="str">
        <f t="shared" si="14"/>
        <v/>
      </c>
    </row>
    <row r="1092" spans="1:8">
      <c r="A1092" s="828"/>
      <c r="B1092" s="913"/>
      <c r="C1092" s="873" t="s">
        <v>2528</v>
      </c>
      <c r="D1092" s="874"/>
      <c r="E1092" s="874"/>
      <c r="F1092" s="855"/>
      <c r="G1092" s="856"/>
      <c r="H1092" s="857" t="str">
        <f t="shared" si="14"/>
        <v/>
      </c>
    </row>
    <row r="1093" spans="1:8">
      <c r="A1093" s="828"/>
      <c r="B1093" s="913"/>
      <c r="C1093" s="876" t="s">
        <v>2529</v>
      </c>
      <c r="D1093" s="874"/>
      <c r="E1093" s="874"/>
      <c r="F1093" s="855"/>
      <c r="G1093" s="856"/>
      <c r="H1093" s="857" t="str">
        <f t="shared" si="14"/>
        <v/>
      </c>
    </row>
    <row r="1094" spans="1:8">
      <c r="A1094" s="828"/>
      <c r="B1094" s="913"/>
      <c r="C1094" s="873" t="s">
        <v>2530</v>
      </c>
      <c r="D1094" s="874"/>
      <c r="E1094" s="874"/>
      <c r="F1094" s="855"/>
      <c r="G1094" s="856"/>
      <c r="H1094" s="857" t="str">
        <f t="shared" si="14"/>
        <v/>
      </c>
    </row>
    <row r="1095" spans="1:8">
      <c r="A1095" s="828"/>
      <c r="B1095" s="913"/>
      <c r="C1095" s="873" t="s">
        <v>2531</v>
      </c>
      <c r="D1095" s="874"/>
      <c r="E1095" s="874"/>
      <c r="F1095" s="855"/>
      <c r="G1095" s="856"/>
      <c r="H1095" s="857" t="str">
        <f t="shared" si="14"/>
        <v/>
      </c>
    </row>
    <row r="1096" spans="1:8" ht="30">
      <c r="A1096" s="828"/>
      <c r="B1096" s="913"/>
      <c r="C1096" s="873" t="s">
        <v>2532</v>
      </c>
      <c r="D1096" s="874"/>
      <c r="E1096" s="874"/>
      <c r="F1096" s="855"/>
      <c r="G1096" s="856"/>
      <c r="H1096" s="857" t="str">
        <f t="shared" si="14"/>
        <v/>
      </c>
    </row>
    <row r="1097" spans="1:8">
      <c r="A1097" s="828"/>
      <c r="B1097" s="913"/>
      <c r="C1097" s="873" t="s">
        <v>2533</v>
      </c>
      <c r="D1097" s="874"/>
      <c r="E1097" s="874"/>
      <c r="F1097" s="855"/>
      <c r="G1097" s="856"/>
      <c r="H1097" s="857" t="str">
        <f t="shared" si="14"/>
        <v/>
      </c>
    </row>
    <row r="1098" spans="1:8">
      <c r="A1098" s="828"/>
      <c r="B1098" s="913"/>
      <c r="C1098" s="876" t="s">
        <v>2268</v>
      </c>
      <c r="D1098" s="874"/>
      <c r="E1098" s="874"/>
      <c r="F1098" s="855"/>
      <c r="G1098" s="856"/>
      <c r="H1098" s="857" t="str">
        <f t="shared" ref="H1098:H1161" si="15">IF(D1098="","",G1098*D1098)</f>
        <v/>
      </c>
    </row>
    <row r="1099" spans="1:8" ht="30">
      <c r="A1099" s="828"/>
      <c r="B1099" s="913"/>
      <c r="C1099" s="873" t="s">
        <v>2269</v>
      </c>
      <c r="D1099" s="874"/>
      <c r="E1099" s="874"/>
      <c r="F1099" s="855"/>
      <c r="G1099" s="856"/>
      <c r="H1099" s="857" t="str">
        <f t="shared" si="15"/>
        <v/>
      </c>
    </row>
    <row r="1100" spans="1:8">
      <c r="A1100" s="828"/>
      <c r="B1100" s="913"/>
      <c r="C1100" s="873" t="s">
        <v>2270</v>
      </c>
      <c r="D1100" s="874"/>
      <c r="E1100" s="874"/>
      <c r="F1100" s="855"/>
      <c r="G1100" s="856"/>
      <c r="H1100" s="857" t="str">
        <f t="shared" si="15"/>
        <v/>
      </c>
    </row>
    <row r="1101" spans="1:8">
      <c r="A1101" s="828"/>
      <c r="B1101" s="913"/>
      <c r="C1101" s="873" t="s">
        <v>2271</v>
      </c>
      <c r="D1101" s="874"/>
      <c r="E1101" s="874"/>
      <c r="F1101" s="855"/>
      <c r="G1101" s="856"/>
      <c r="H1101" s="857" t="str">
        <f t="shared" si="15"/>
        <v/>
      </c>
    </row>
    <row r="1102" spans="1:8" ht="30">
      <c r="A1102" s="828"/>
      <c r="B1102" s="913"/>
      <c r="C1102" s="873" t="s">
        <v>2272</v>
      </c>
      <c r="D1102" s="874"/>
      <c r="E1102" s="874"/>
      <c r="F1102" s="855"/>
      <c r="G1102" s="856"/>
      <c r="H1102" s="857" t="str">
        <f t="shared" si="15"/>
        <v/>
      </c>
    </row>
    <row r="1103" spans="1:8" ht="30">
      <c r="A1103" s="828"/>
      <c r="B1103" s="913"/>
      <c r="C1103" s="873" t="s">
        <v>2273</v>
      </c>
      <c r="D1103" s="874"/>
      <c r="E1103" s="874"/>
      <c r="F1103" s="855"/>
      <c r="G1103" s="856"/>
      <c r="H1103" s="857" t="str">
        <f t="shared" si="15"/>
        <v/>
      </c>
    </row>
    <row r="1104" spans="1:8">
      <c r="A1104" s="828"/>
      <c r="B1104" s="913"/>
      <c r="C1104" s="873" t="s">
        <v>2274</v>
      </c>
      <c r="D1104" s="874"/>
      <c r="E1104" s="874"/>
      <c r="F1104" s="855"/>
      <c r="G1104" s="856"/>
      <c r="H1104" s="857" t="str">
        <f t="shared" si="15"/>
        <v/>
      </c>
    </row>
    <row r="1105" spans="1:8" ht="30">
      <c r="A1105" s="828"/>
      <c r="B1105" s="913"/>
      <c r="C1105" s="873" t="s">
        <v>2275</v>
      </c>
      <c r="D1105" s="874"/>
      <c r="E1105" s="874"/>
      <c r="F1105" s="855"/>
      <c r="G1105" s="856"/>
      <c r="H1105" s="857" t="str">
        <f t="shared" si="15"/>
        <v/>
      </c>
    </row>
    <row r="1106" spans="1:8" ht="30">
      <c r="A1106" s="828"/>
      <c r="B1106" s="913"/>
      <c r="C1106" s="873" t="s">
        <v>2276</v>
      </c>
      <c r="D1106" s="874"/>
      <c r="E1106" s="874"/>
      <c r="F1106" s="855"/>
      <c r="G1106" s="856"/>
      <c r="H1106" s="857" t="str">
        <f t="shared" si="15"/>
        <v/>
      </c>
    </row>
    <row r="1107" spans="1:8" ht="30">
      <c r="A1107" s="828"/>
      <c r="B1107" s="913"/>
      <c r="C1107" s="873" t="s">
        <v>2277</v>
      </c>
      <c r="D1107" s="874"/>
      <c r="E1107" s="874"/>
      <c r="F1107" s="855"/>
      <c r="G1107" s="856"/>
      <c r="H1107" s="857" t="str">
        <f t="shared" si="15"/>
        <v/>
      </c>
    </row>
    <row r="1108" spans="1:8" ht="45">
      <c r="A1108" s="828"/>
      <c r="B1108" s="913"/>
      <c r="C1108" s="873" t="s">
        <v>2278</v>
      </c>
      <c r="D1108" s="874"/>
      <c r="E1108" s="874"/>
      <c r="F1108" s="855"/>
      <c r="G1108" s="856"/>
      <c r="H1108" s="857" t="str">
        <f t="shared" si="15"/>
        <v/>
      </c>
    </row>
    <row r="1109" spans="1:8">
      <c r="A1109" s="828"/>
      <c r="B1109" s="913"/>
      <c r="C1109" s="873" t="s">
        <v>2279</v>
      </c>
      <c r="D1109" s="874"/>
      <c r="E1109" s="874"/>
      <c r="F1109" s="855"/>
      <c r="G1109" s="856"/>
      <c r="H1109" s="857" t="str">
        <f t="shared" si="15"/>
        <v/>
      </c>
    </row>
    <row r="1110" spans="1:8">
      <c r="A1110" s="828"/>
      <c r="B1110" s="913"/>
      <c r="C1110" s="873" t="s">
        <v>2257</v>
      </c>
      <c r="D1110" s="874"/>
      <c r="E1110" s="874"/>
      <c r="F1110" s="855"/>
      <c r="G1110" s="856"/>
      <c r="H1110" s="857" t="str">
        <f t="shared" si="15"/>
        <v/>
      </c>
    </row>
    <row r="1111" spans="1:8">
      <c r="A1111" s="828"/>
      <c r="B1111" s="913"/>
      <c r="C1111" s="873" t="s">
        <v>2181</v>
      </c>
      <c r="D1111" s="874"/>
      <c r="E1111" s="874"/>
      <c r="F1111" s="855"/>
      <c r="G1111" s="856"/>
      <c r="H1111" s="857" t="str">
        <f t="shared" si="15"/>
        <v/>
      </c>
    </row>
    <row r="1112" spans="1:8">
      <c r="A1112" s="828"/>
      <c r="B1112" s="913"/>
      <c r="C1112" s="873"/>
      <c r="D1112" s="874"/>
      <c r="E1112" s="874"/>
      <c r="F1112" s="855"/>
      <c r="G1112" s="856"/>
      <c r="H1112" s="857" t="str">
        <f t="shared" si="15"/>
        <v/>
      </c>
    </row>
    <row r="1113" spans="1:8">
      <c r="A1113" s="828"/>
      <c r="B1113" s="913" t="s">
        <v>2534</v>
      </c>
      <c r="C1113" s="884" t="s">
        <v>2535</v>
      </c>
      <c r="D1113" s="874">
        <v>1</v>
      </c>
      <c r="E1113" s="874" t="s">
        <v>3</v>
      </c>
      <c r="F1113" s="855"/>
      <c r="G1113" s="856"/>
      <c r="H1113" s="857">
        <f t="shared" si="15"/>
        <v>0</v>
      </c>
    </row>
    <row r="1114" spans="1:8" ht="30">
      <c r="A1114" s="828"/>
      <c r="B1114" s="913"/>
      <c r="C1114" s="873" t="s">
        <v>2184</v>
      </c>
      <c r="D1114" s="874"/>
      <c r="E1114" s="874"/>
      <c r="F1114" s="855"/>
      <c r="G1114" s="856"/>
      <c r="H1114" s="857" t="str">
        <f t="shared" si="15"/>
        <v/>
      </c>
    </row>
    <row r="1115" spans="1:8">
      <c r="A1115" s="828"/>
      <c r="B1115" s="913"/>
      <c r="C1115" s="873" t="s">
        <v>2186</v>
      </c>
      <c r="D1115" s="874"/>
      <c r="E1115" s="874"/>
      <c r="F1115" s="855"/>
      <c r="G1115" s="856"/>
      <c r="H1115" s="857" t="str">
        <f t="shared" si="15"/>
        <v/>
      </c>
    </row>
    <row r="1116" spans="1:8">
      <c r="A1116" s="828"/>
      <c r="B1116" s="913"/>
      <c r="C1116" s="873" t="s">
        <v>2187</v>
      </c>
      <c r="D1116" s="874"/>
      <c r="E1116" s="874"/>
      <c r="F1116" s="855"/>
      <c r="G1116" s="856"/>
      <c r="H1116" s="857" t="str">
        <f t="shared" si="15"/>
        <v/>
      </c>
    </row>
    <row r="1117" spans="1:8">
      <c r="A1117" s="828"/>
      <c r="B1117" s="913"/>
      <c r="C1117" s="873" t="s">
        <v>2188</v>
      </c>
      <c r="D1117" s="874"/>
      <c r="E1117" s="874"/>
      <c r="F1117" s="855"/>
      <c r="G1117" s="856"/>
      <c r="H1117" s="857" t="str">
        <f t="shared" si="15"/>
        <v/>
      </c>
    </row>
    <row r="1118" spans="1:8">
      <c r="A1118" s="828"/>
      <c r="B1118" s="913"/>
      <c r="C1118" s="873" t="s">
        <v>2189</v>
      </c>
      <c r="D1118" s="874"/>
      <c r="E1118" s="874"/>
      <c r="F1118" s="855"/>
      <c r="G1118" s="856"/>
      <c r="H1118" s="857" t="str">
        <f t="shared" si="15"/>
        <v/>
      </c>
    </row>
    <row r="1119" spans="1:8" ht="30">
      <c r="A1119" s="828"/>
      <c r="B1119" s="913"/>
      <c r="C1119" s="873" t="s">
        <v>2536</v>
      </c>
      <c r="D1119" s="874"/>
      <c r="E1119" s="874"/>
      <c r="F1119" s="855"/>
      <c r="G1119" s="856"/>
      <c r="H1119" s="857" t="str">
        <f t="shared" si="15"/>
        <v/>
      </c>
    </row>
    <row r="1120" spans="1:8">
      <c r="A1120" s="828"/>
      <c r="B1120" s="913"/>
      <c r="C1120" s="873" t="s">
        <v>2343</v>
      </c>
      <c r="D1120" s="874"/>
      <c r="E1120" s="874"/>
      <c r="F1120" s="855"/>
      <c r="G1120" s="856"/>
      <c r="H1120" s="857" t="str">
        <f t="shared" si="15"/>
        <v/>
      </c>
    </row>
    <row r="1121" spans="1:8">
      <c r="A1121" s="828"/>
      <c r="B1121" s="913"/>
      <c r="C1121" s="878" t="s">
        <v>2537</v>
      </c>
      <c r="D1121" s="874"/>
      <c r="E1121" s="874"/>
      <c r="F1121" s="855"/>
      <c r="G1121" s="856"/>
      <c r="H1121" s="857" t="str">
        <f t="shared" si="15"/>
        <v/>
      </c>
    </row>
    <row r="1122" spans="1:8" ht="30">
      <c r="A1122" s="828"/>
      <c r="B1122" s="913"/>
      <c r="C1122" s="855" t="s">
        <v>2185</v>
      </c>
      <c r="D1122" s="874"/>
      <c r="E1122" s="874"/>
      <c r="F1122" s="855"/>
      <c r="G1122" s="856"/>
      <c r="H1122" s="857" t="str">
        <f t="shared" si="15"/>
        <v/>
      </c>
    </row>
    <row r="1123" spans="1:8" ht="30">
      <c r="A1123" s="828"/>
      <c r="B1123" s="913"/>
      <c r="C1123" s="873" t="s">
        <v>2880</v>
      </c>
      <c r="D1123" s="874"/>
      <c r="E1123" s="874"/>
      <c r="F1123" s="855"/>
      <c r="G1123" s="856"/>
      <c r="H1123" s="857" t="str">
        <f t="shared" si="15"/>
        <v/>
      </c>
    </row>
    <row r="1124" spans="1:8">
      <c r="A1124" s="828"/>
      <c r="B1124" s="913"/>
      <c r="C1124" s="873"/>
      <c r="D1124" s="874"/>
      <c r="E1124" s="874"/>
      <c r="F1124" s="855"/>
      <c r="G1124" s="856"/>
      <c r="H1124" s="857" t="str">
        <f t="shared" si="15"/>
        <v/>
      </c>
    </row>
    <row r="1125" spans="1:8" ht="18.75">
      <c r="A1125" s="828"/>
      <c r="B1125" s="913"/>
      <c r="C1125" s="908" t="s">
        <v>2538</v>
      </c>
      <c r="D1125" s="874"/>
      <c r="E1125" s="874"/>
      <c r="F1125" s="855"/>
      <c r="G1125" s="856"/>
      <c r="H1125" s="857" t="str">
        <f t="shared" si="15"/>
        <v/>
      </c>
    </row>
    <row r="1126" spans="1:8">
      <c r="A1126" s="828"/>
      <c r="B1126" s="913"/>
      <c r="C1126" s="873"/>
      <c r="D1126" s="874"/>
      <c r="E1126" s="874"/>
      <c r="F1126" s="855"/>
      <c r="G1126" s="856"/>
      <c r="H1126" s="857" t="str">
        <f t="shared" si="15"/>
        <v/>
      </c>
    </row>
    <row r="1127" spans="1:8">
      <c r="A1127" s="929"/>
      <c r="B1127" s="930" t="s">
        <v>2539</v>
      </c>
      <c r="C1127" s="931" t="s">
        <v>2874</v>
      </c>
      <c r="D1127" s="1244">
        <v>1</v>
      </c>
      <c r="E1127" s="1244" t="s">
        <v>3</v>
      </c>
      <c r="F1127" s="1245" t="s">
        <v>2117</v>
      </c>
      <c r="G1127" s="856"/>
      <c r="H1127" s="857">
        <f t="shared" si="15"/>
        <v>0</v>
      </c>
    </row>
    <row r="1128" spans="1:8" ht="45">
      <c r="A1128" s="828"/>
      <c r="B1128" s="913"/>
      <c r="C1128" s="877" t="s">
        <v>2878</v>
      </c>
      <c r="D1128" s="874"/>
      <c r="E1128" s="874"/>
      <c r="F1128" s="855"/>
      <c r="G1128" s="856"/>
      <c r="H1128" s="857" t="str">
        <f t="shared" si="15"/>
        <v/>
      </c>
    </row>
    <row r="1129" spans="1:8" ht="30">
      <c r="A1129" s="828"/>
      <c r="B1129" s="913"/>
      <c r="C1129" s="873" t="s">
        <v>2881</v>
      </c>
      <c r="D1129" s="874"/>
      <c r="E1129" s="874"/>
      <c r="F1129" s="855"/>
      <c r="G1129" s="856"/>
      <c r="H1129" s="857" t="str">
        <f t="shared" si="15"/>
        <v/>
      </c>
    </row>
    <row r="1130" spans="1:8" ht="30">
      <c r="A1130" s="828"/>
      <c r="B1130" s="913"/>
      <c r="C1130" s="873" t="s">
        <v>2118</v>
      </c>
      <c r="D1130" s="874"/>
      <c r="E1130" s="874"/>
      <c r="F1130" s="855"/>
      <c r="G1130" s="856"/>
      <c r="H1130" s="857" t="str">
        <f t="shared" si="15"/>
        <v/>
      </c>
    </row>
    <row r="1131" spans="1:8">
      <c r="A1131" s="828"/>
      <c r="B1131" s="913"/>
      <c r="C1131" s="873"/>
      <c r="D1131" s="874"/>
      <c r="E1131" s="874"/>
      <c r="F1131" s="855"/>
      <c r="G1131" s="856"/>
      <c r="H1131" s="857" t="str">
        <f t="shared" si="15"/>
        <v/>
      </c>
    </row>
    <row r="1132" spans="1:8">
      <c r="A1132" s="828"/>
      <c r="B1132" s="916" t="s">
        <v>1999</v>
      </c>
      <c r="C1132" s="922" t="s">
        <v>1997</v>
      </c>
      <c r="D1132" s="883">
        <v>1</v>
      </c>
      <c r="E1132" s="883" t="s">
        <v>3</v>
      </c>
      <c r="F1132" s="855"/>
      <c r="G1132" s="856"/>
      <c r="H1132" s="857">
        <f t="shared" si="15"/>
        <v>0</v>
      </c>
    </row>
    <row r="1133" spans="1:8">
      <c r="A1133" s="828"/>
      <c r="B1133" s="916"/>
      <c r="C1133" s="882" t="s">
        <v>2000</v>
      </c>
      <c r="D1133" s="883"/>
      <c r="E1133" s="883"/>
      <c r="F1133" s="855"/>
      <c r="G1133" s="856"/>
      <c r="H1133" s="857" t="str">
        <f t="shared" si="15"/>
        <v/>
      </c>
    </row>
    <row r="1134" spans="1:8">
      <c r="A1134" s="828"/>
      <c r="B1134" s="916"/>
      <c r="C1134" s="882" t="s">
        <v>1998</v>
      </c>
      <c r="D1134" s="883"/>
      <c r="E1134" s="883"/>
      <c r="F1134" s="855"/>
      <c r="G1134" s="856"/>
      <c r="H1134" s="857" t="str">
        <f t="shared" si="15"/>
        <v/>
      </c>
    </row>
    <row r="1135" spans="1:8" ht="30">
      <c r="A1135" s="828"/>
      <c r="B1135" s="913"/>
      <c r="C1135" s="945" t="s">
        <v>2073</v>
      </c>
      <c r="D1135" s="874"/>
      <c r="E1135" s="874"/>
      <c r="F1135" s="855"/>
      <c r="G1135" s="856"/>
      <c r="H1135" s="857" t="str">
        <f t="shared" si="15"/>
        <v/>
      </c>
    </row>
    <row r="1136" spans="1:8">
      <c r="A1136" s="828"/>
      <c r="B1136" s="913"/>
      <c r="C1136" s="873" t="s">
        <v>2197</v>
      </c>
      <c r="D1136" s="874"/>
      <c r="E1136" s="874"/>
      <c r="F1136" s="855"/>
      <c r="G1136" s="856"/>
      <c r="H1136" s="857" t="str">
        <f t="shared" si="15"/>
        <v/>
      </c>
    </row>
    <row r="1137" spans="1:8" ht="45">
      <c r="A1137" s="828"/>
      <c r="B1137" s="913"/>
      <c r="C1137" s="875" t="s">
        <v>2075</v>
      </c>
      <c r="D1137" s="874"/>
      <c r="E1137" s="874"/>
      <c r="F1137" s="855"/>
      <c r="G1137" s="856"/>
      <c r="H1137" s="857" t="str">
        <f t="shared" si="15"/>
        <v/>
      </c>
    </row>
    <row r="1138" spans="1:8" ht="45">
      <c r="A1138" s="828"/>
      <c r="B1138" s="913"/>
      <c r="C1138" s="875" t="s">
        <v>2076</v>
      </c>
      <c r="D1138" s="874"/>
      <c r="E1138" s="874"/>
      <c r="F1138" s="855"/>
      <c r="G1138" s="856"/>
      <c r="H1138" s="857" t="str">
        <f t="shared" si="15"/>
        <v/>
      </c>
    </row>
    <row r="1139" spans="1:8" ht="30">
      <c r="A1139" s="828"/>
      <c r="B1139" s="913"/>
      <c r="C1139" s="875" t="s">
        <v>2077</v>
      </c>
      <c r="D1139" s="874"/>
      <c r="E1139" s="874"/>
      <c r="F1139" s="855"/>
      <c r="G1139" s="856"/>
      <c r="H1139" s="857" t="str">
        <f t="shared" si="15"/>
        <v/>
      </c>
    </row>
    <row r="1140" spans="1:8" ht="60">
      <c r="A1140" s="828"/>
      <c r="B1140" s="913"/>
      <c r="C1140" s="875" t="s">
        <v>2078</v>
      </c>
      <c r="D1140" s="874"/>
      <c r="E1140" s="874"/>
      <c r="F1140" s="855"/>
      <c r="G1140" s="856"/>
      <c r="H1140" s="857" t="str">
        <f t="shared" si="15"/>
        <v/>
      </c>
    </row>
    <row r="1141" spans="1:8" ht="30">
      <c r="A1141" s="828"/>
      <c r="B1141" s="913"/>
      <c r="C1141" s="875" t="s">
        <v>2079</v>
      </c>
      <c r="D1141" s="874"/>
      <c r="E1141" s="874"/>
      <c r="F1141" s="855"/>
      <c r="G1141" s="856"/>
      <c r="H1141" s="857" t="str">
        <f t="shared" si="15"/>
        <v/>
      </c>
    </row>
    <row r="1142" spans="1:8">
      <c r="A1142" s="828"/>
      <c r="B1142" s="913"/>
      <c r="C1142" s="873"/>
      <c r="D1142" s="874"/>
      <c r="E1142" s="874"/>
      <c r="F1142" s="855"/>
      <c r="G1142" s="856"/>
      <c r="H1142" s="857" t="str">
        <f t="shared" si="15"/>
        <v/>
      </c>
    </row>
    <row r="1143" spans="1:8">
      <c r="A1143" s="828"/>
      <c r="B1143" s="916" t="s">
        <v>2008</v>
      </c>
      <c r="C1143" s="922" t="s">
        <v>1985</v>
      </c>
      <c r="D1143" s="883">
        <v>1</v>
      </c>
      <c r="E1143" s="883" t="s">
        <v>3</v>
      </c>
      <c r="F1143" s="855"/>
      <c r="G1143" s="856"/>
      <c r="H1143" s="857">
        <f t="shared" si="15"/>
        <v>0</v>
      </c>
    </row>
    <row r="1144" spans="1:8">
      <c r="A1144" s="828"/>
      <c r="B1144" s="916"/>
      <c r="C1144" s="882" t="s">
        <v>2009</v>
      </c>
      <c r="D1144" s="883"/>
      <c r="E1144" s="883"/>
      <c r="F1144" s="855"/>
      <c r="G1144" s="856"/>
      <c r="H1144" s="857" t="str">
        <f t="shared" si="15"/>
        <v/>
      </c>
    </row>
    <row r="1145" spans="1:8" ht="30">
      <c r="A1145" s="828"/>
      <c r="B1145" s="913"/>
      <c r="C1145" s="945" t="s">
        <v>2073</v>
      </c>
      <c r="D1145" s="874"/>
      <c r="E1145" s="874"/>
      <c r="F1145" s="855"/>
      <c r="G1145" s="856"/>
      <c r="H1145" s="857" t="str">
        <f t="shared" si="15"/>
        <v/>
      </c>
    </row>
    <row r="1146" spans="1:8">
      <c r="A1146" s="828"/>
      <c r="B1146" s="913"/>
      <c r="C1146" s="873" t="s">
        <v>2197</v>
      </c>
      <c r="D1146" s="874"/>
      <c r="E1146" s="874"/>
      <c r="F1146" s="855"/>
      <c r="G1146" s="856"/>
      <c r="H1146" s="857" t="str">
        <f t="shared" si="15"/>
        <v/>
      </c>
    </row>
    <row r="1147" spans="1:8" ht="45">
      <c r="A1147" s="828"/>
      <c r="B1147" s="913"/>
      <c r="C1147" s="875" t="s">
        <v>2075</v>
      </c>
      <c r="D1147" s="874"/>
      <c r="E1147" s="874"/>
      <c r="F1147" s="855"/>
      <c r="G1147" s="856"/>
      <c r="H1147" s="857" t="str">
        <f t="shared" si="15"/>
        <v/>
      </c>
    </row>
    <row r="1148" spans="1:8" ht="45">
      <c r="A1148" s="828"/>
      <c r="B1148" s="913"/>
      <c r="C1148" s="875" t="s">
        <v>2076</v>
      </c>
      <c r="D1148" s="874"/>
      <c r="E1148" s="874"/>
      <c r="F1148" s="855"/>
      <c r="G1148" s="856"/>
      <c r="H1148" s="857" t="str">
        <f t="shared" si="15"/>
        <v/>
      </c>
    </row>
    <row r="1149" spans="1:8" ht="30">
      <c r="A1149" s="828"/>
      <c r="B1149" s="913"/>
      <c r="C1149" s="875" t="s">
        <v>2077</v>
      </c>
      <c r="D1149" s="874"/>
      <c r="E1149" s="874"/>
      <c r="F1149" s="855"/>
      <c r="G1149" s="856"/>
      <c r="H1149" s="857" t="str">
        <f t="shared" si="15"/>
        <v/>
      </c>
    </row>
    <row r="1150" spans="1:8" ht="60">
      <c r="A1150" s="828"/>
      <c r="B1150" s="913"/>
      <c r="C1150" s="875" t="s">
        <v>2078</v>
      </c>
      <c r="D1150" s="874"/>
      <c r="E1150" s="874"/>
      <c r="F1150" s="855"/>
      <c r="G1150" s="856"/>
      <c r="H1150" s="857" t="str">
        <f t="shared" si="15"/>
        <v/>
      </c>
    </row>
    <row r="1151" spans="1:8" ht="30">
      <c r="A1151" s="828"/>
      <c r="B1151" s="913"/>
      <c r="C1151" s="875" t="s">
        <v>2079</v>
      </c>
      <c r="D1151" s="874"/>
      <c r="E1151" s="874"/>
      <c r="F1151" s="855"/>
      <c r="G1151" s="856"/>
      <c r="H1151" s="857" t="str">
        <f t="shared" si="15"/>
        <v/>
      </c>
    </row>
    <row r="1152" spans="1:8">
      <c r="A1152" s="828"/>
      <c r="B1152" s="913"/>
      <c r="C1152" s="873"/>
      <c r="D1152" s="874"/>
      <c r="E1152" s="874"/>
      <c r="F1152" s="855"/>
      <c r="G1152" s="856"/>
      <c r="H1152" s="857" t="str">
        <f t="shared" si="15"/>
        <v/>
      </c>
    </row>
    <row r="1153" spans="1:8">
      <c r="A1153" s="828"/>
      <c r="B1153" s="916" t="s">
        <v>1993</v>
      </c>
      <c r="C1153" s="922" t="s">
        <v>1994</v>
      </c>
      <c r="D1153" s="883">
        <v>1</v>
      </c>
      <c r="E1153" s="883" t="s">
        <v>1971</v>
      </c>
      <c r="F1153" s="855"/>
      <c r="G1153" s="856"/>
      <c r="H1153" s="857">
        <f t="shared" si="15"/>
        <v>0</v>
      </c>
    </row>
    <row r="1154" spans="1:8">
      <c r="A1154" s="828"/>
      <c r="B1154" s="916"/>
      <c r="C1154" s="882" t="s">
        <v>1995</v>
      </c>
      <c r="D1154" s="883"/>
      <c r="E1154" s="883"/>
      <c r="F1154" s="855"/>
      <c r="G1154" s="856"/>
      <c r="H1154" s="857" t="str">
        <f t="shared" si="15"/>
        <v/>
      </c>
    </row>
    <row r="1155" spans="1:8" ht="30">
      <c r="A1155" s="828"/>
      <c r="B1155" s="913"/>
      <c r="C1155" s="945" t="s">
        <v>2073</v>
      </c>
      <c r="D1155" s="874"/>
      <c r="E1155" s="874"/>
      <c r="F1155" s="855"/>
      <c r="G1155" s="856"/>
      <c r="H1155" s="857" t="str">
        <f t="shared" si="15"/>
        <v/>
      </c>
    </row>
    <row r="1156" spans="1:8">
      <c r="A1156" s="828"/>
      <c r="B1156" s="913"/>
      <c r="C1156" s="873" t="s">
        <v>2197</v>
      </c>
      <c r="D1156" s="874"/>
      <c r="E1156" s="874"/>
      <c r="F1156" s="855"/>
      <c r="G1156" s="856"/>
      <c r="H1156" s="857" t="str">
        <f t="shared" si="15"/>
        <v/>
      </c>
    </row>
    <row r="1157" spans="1:8" ht="45">
      <c r="A1157" s="828"/>
      <c r="B1157" s="913"/>
      <c r="C1157" s="875" t="s">
        <v>2075</v>
      </c>
      <c r="D1157" s="874"/>
      <c r="E1157" s="874"/>
      <c r="F1157" s="855"/>
      <c r="G1157" s="856"/>
      <c r="H1157" s="857" t="str">
        <f t="shared" si="15"/>
        <v/>
      </c>
    </row>
    <row r="1158" spans="1:8" ht="45">
      <c r="A1158" s="828"/>
      <c r="B1158" s="913"/>
      <c r="C1158" s="875" t="s">
        <v>2076</v>
      </c>
      <c r="D1158" s="874"/>
      <c r="E1158" s="874"/>
      <c r="F1158" s="855"/>
      <c r="G1158" s="856"/>
      <c r="H1158" s="857" t="str">
        <f t="shared" si="15"/>
        <v/>
      </c>
    </row>
    <row r="1159" spans="1:8" ht="30">
      <c r="A1159" s="828"/>
      <c r="B1159" s="913"/>
      <c r="C1159" s="875" t="s">
        <v>2077</v>
      </c>
      <c r="D1159" s="874"/>
      <c r="E1159" s="874"/>
      <c r="F1159" s="855"/>
      <c r="G1159" s="856"/>
      <c r="H1159" s="857" t="str">
        <f t="shared" si="15"/>
        <v/>
      </c>
    </row>
    <row r="1160" spans="1:8" ht="60">
      <c r="A1160" s="828"/>
      <c r="B1160" s="913"/>
      <c r="C1160" s="875" t="s">
        <v>2078</v>
      </c>
      <c r="D1160" s="874"/>
      <c r="E1160" s="874"/>
      <c r="F1160" s="855"/>
      <c r="G1160" s="856"/>
      <c r="H1160" s="857" t="str">
        <f t="shared" si="15"/>
        <v/>
      </c>
    </row>
    <row r="1161" spans="1:8" ht="30">
      <c r="A1161" s="828"/>
      <c r="B1161" s="913"/>
      <c r="C1161" s="875" t="s">
        <v>2079</v>
      </c>
      <c r="D1161" s="874"/>
      <c r="E1161" s="874"/>
      <c r="F1161" s="855"/>
      <c r="G1161" s="856"/>
      <c r="H1161" s="857" t="str">
        <f t="shared" si="15"/>
        <v/>
      </c>
    </row>
    <row r="1162" spans="1:8">
      <c r="A1162" s="828"/>
      <c r="B1162" s="913"/>
      <c r="C1162" s="873"/>
      <c r="D1162" s="874"/>
      <c r="E1162" s="874"/>
      <c r="F1162" s="855"/>
      <c r="G1162" s="856"/>
      <c r="H1162" s="857" t="str">
        <f t="shared" ref="H1162:H1255" si="16">IF(D1162="","",G1162*D1162)</f>
        <v/>
      </c>
    </row>
    <row r="1163" spans="1:8">
      <c r="A1163" s="828"/>
      <c r="B1163" s="913" t="s">
        <v>2540</v>
      </c>
      <c r="C1163" s="884" t="s">
        <v>2535</v>
      </c>
      <c r="D1163" s="874">
        <v>1</v>
      </c>
      <c r="E1163" s="874" t="s">
        <v>3</v>
      </c>
      <c r="F1163" s="855"/>
      <c r="G1163" s="856"/>
      <c r="H1163" s="857">
        <f t="shared" si="16"/>
        <v>0</v>
      </c>
    </row>
    <row r="1164" spans="1:8" ht="30">
      <c r="A1164" s="828"/>
      <c r="B1164" s="913"/>
      <c r="C1164" s="873" t="s">
        <v>2184</v>
      </c>
      <c r="D1164" s="874"/>
      <c r="E1164" s="874"/>
      <c r="F1164" s="855"/>
      <c r="G1164" s="856"/>
      <c r="H1164" s="857" t="str">
        <f t="shared" si="16"/>
        <v/>
      </c>
    </row>
    <row r="1165" spans="1:8">
      <c r="A1165" s="828"/>
      <c r="B1165" s="913"/>
      <c r="C1165" s="873" t="s">
        <v>2186</v>
      </c>
      <c r="D1165" s="874"/>
      <c r="E1165" s="874"/>
      <c r="F1165" s="855"/>
      <c r="G1165" s="856"/>
      <c r="H1165" s="857" t="str">
        <f t="shared" si="16"/>
        <v/>
      </c>
    </row>
    <row r="1166" spans="1:8">
      <c r="A1166" s="828"/>
      <c r="B1166" s="913"/>
      <c r="C1166" s="873" t="s">
        <v>2187</v>
      </c>
      <c r="D1166" s="874"/>
      <c r="E1166" s="874"/>
      <c r="F1166" s="855"/>
      <c r="G1166" s="856"/>
      <c r="H1166" s="857" t="str">
        <f t="shared" si="16"/>
        <v/>
      </c>
    </row>
    <row r="1167" spans="1:8">
      <c r="A1167" s="828"/>
      <c r="B1167" s="913"/>
      <c r="C1167" s="873" t="s">
        <v>2188</v>
      </c>
      <c r="D1167" s="874"/>
      <c r="E1167" s="874"/>
      <c r="F1167" s="855"/>
      <c r="G1167" s="856"/>
      <c r="H1167" s="857" t="str">
        <f t="shared" si="16"/>
        <v/>
      </c>
    </row>
    <row r="1168" spans="1:8">
      <c r="A1168" s="828"/>
      <c r="B1168" s="913"/>
      <c r="C1168" s="873" t="s">
        <v>2189</v>
      </c>
      <c r="D1168" s="874"/>
      <c r="E1168" s="874"/>
      <c r="F1168" s="855"/>
      <c r="G1168" s="856"/>
      <c r="H1168" s="857" t="str">
        <f t="shared" si="16"/>
        <v/>
      </c>
    </row>
    <row r="1169" spans="1:8" ht="30">
      <c r="A1169" s="828"/>
      <c r="B1169" s="913"/>
      <c r="C1169" s="873" t="s">
        <v>2536</v>
      </c>
      <c r="D1169" s="874"/>
      <c r="E1169" s="874"/>
      <c r="F1169" s="855"/>
      <c r="G1169" s="856"/>
      <c r="H1169" s="857" t="str">
        <f t="shared" si="16"/>
        <v/>
      </c>
    </row>
    <row r="1170" spans="1:8">
      <c r="A1170" s="828"/>
      <c r="B1170" s="913"/>
      <c r="C1170" s="873" t="s">
        <v>2343</v>
      </c>
      <c r="D1170" s="874"/>
      <c r="E1170" s="874"/>
      <c r="F1170" s="855"/>
      <c r="G1170" s="856"/>
      <c r="H1170" s="857" t="str">
        <f t="shared" si="16"/>
        <v/>
      </c>
    </row>
    <row r="1171" spans="1:8">
      <c r="A1171" s="828"/>
      <c r="B1171" s="913"/>
      <c r="C1171" s="878" t="s">
        <v>2537</v>
      </c>
      <c r="D1171" s="874"/>
      <c r="E1171" s="874"/>
      <c r="F1171" s="855"/>
      <c r="G1171" s="856"/>
      <c r="H1171" s="857" t="str">
        <f t="shared" si="16"/>
        <v/>
      </c>
    </row>
    <row r="1172" spans="1:8" ht="30">
      <c r="A1172" s="828"/>
      <c r="B1172" s="913"/>
      <c r="C1172" s="855" t="s">
        <v>2185</v>
      </c>
      <c r="D1172" s="874"/>
      <c r="E1172" s="874"/>
      <c r="F1172" s="855"/>
      <c r="G1172" s="856"/>
      <c r="H1172" s="857" t="str">
        <f t="shared" si="16"/>
        <v/>
      </c>
    </row>
    <row r="1173" spans="1:8" ht="30">
      <c r="A1173" s="828"/>
      <c r="B1173" s="913"/>
      <c r="C1173" s="873" t="s">
        <v>2050</v>
      </c>
      <c r="D1173" s="874"/>
      <c r="E1173" s="874"/>
      <c r="F1173" s="855"/>
      <c r="G1173" s="856"/>
      <c r="H1173" s="857" t="str">
        <f t="shared" si="16"/>
        <v/>
      </c>
    </row>
    <row r="1174" spans="1:8">
      <c r="A1174" s="828"/>
      <c r="B1174" s="913"/>
      <c r="C1174" s="873"/>
      <c r="D1174" s="874"/>
      <c r="E1174" s="874"/>
      <c r="F1174" s="855"/>
      <c r="G1174" s="856"/>
      <c r="H1174" s="857" t="str">
        <f t="shared" si="16"/>
        <v/>
      </c>
    </row>
    <row r="1175" spans="1:8">
      <c r="A1175" s="828"/>
      <c r="B1175" s="913" t="s">
        <v>2541</v>
      </c>
      <c r="C1175" s="846" t="s">
        <v>2542</v>
      </c>
      <c r="D1175" s="874">
        <v>1</v>
      </c>
      <c r="E1175" s="874" t="s">
        <v>3</v>
      </c>
      <c r="F1175" s="855"/>
      <c r="G1175" s="856"/>
      <c r="H1175" s="857">
        <f t="shared" si="16"/>
        <v>0</v>
      </c>
    </row>
    <row r="1176" spans="1:8" ht="30">
      <c r="A1176" s="828"/>
      <c r="B1176" s="913"/>
      <c r="C1176" s="834" t="s">
        <v>2082</v>
      </c>
      <c r="D1176" s="874"/>
      <c r="E1176" s="874"/>
      <c r="F1176" s="855"/>
      <c r="G1176" s="856"/>
      <c r="H1176" s="857" t="str">
        <f t="shared" si="16"/>
        <v/>
      </c>
    </row>
    <row r="1177" spans="1:8">
      <c r="A1177" s="828"/>
      <c r="B1177" s="913"/>
      <c r="C1177" s="878" t="s">
        <v>2083</v>
      </c>
      <c r="D1177" s="874"/>
      <c r="E1177" s="874"/>
      <c r="F1177" s="855"/>
      <c r="G1177" s="856"/>
      <c r="H1177" s="857" t="str">
        <f t="shared" si="16"/>
        <v/>
      </c>
    </row>
    <row r="1178" spans="1:8" ht="30">
      <c r="A1178" s="828"/>
      <c r="B1178" s="913"/>
      <c r="C1178" s="834" t="s">
        <v>2084</v>
      </c>
      <c r="D1178" s="874"/>
      <c r="E1178" s="874"/>
      <c r="F1178" s="855"/>
      <c r="G1178" s="856"/>
      <c r="H1178" s="857" t="str">
        <f t="shared" si="16"/>
        <v/>
      </c>
    </row>
    <row r="1179" spans="1:8">
      <c r="A1179" s="828"/>
      <c r="B1179" s="913"/>
      <c r="C1179" s="834" t="s">
        <v>2085</v>
      </c>
      <c r="D1179" s="874"/>
      <c r="E1179" s="874"/>
      <c r="F1179" s="855"/>
      <c r="G1179" s="856"/>
      <c r="H1179" s="857"/>
    </row>
    <row r="1180" spans="1:8">
      <c r="A1180" s="828"/>
      <c r="B1180" s="913"/>
      <c r="C1180" s="834" t="s">
        <v>2086</v>
      </c>
      <c r="D1180" s="874"/>
      <c r="E1180" s="874"/>
      <c r="F1180" s="855"/>
      <c r="G1180" s="856"/>
      <c r="H1180" s="857"/>
    </row>
    <row r="1181" spans="1:8" ht="30">
      <c r="A1181" s="828"/>
      <c r="B1181" s="913"/>
      <c r="C1181" s="834" t="s">
        <v>2087</v>
      </c>
      <c r="D1181" s="874"/>
      <c r="E1181" s="874"/>
      <c r="F1181" s="855"/>
      <c r="G1181" s="856"/>
      <c r="H1181" s="857"/>
    </row>
    <row r="1182" spans="1:8">
      <c r="A1182" s="828"/>
      <c r="B1182" s="913"/>
      <c r="C1182" s="834" t="s">
        <v>2088</v>
      </c>
      <c r="D1182" s="874"/>
      <c r="E1182" s="874"/>
      <c r="F1182" s="855"/>
      <c r="G1182" s="856"/>
      <c r="H1182" s="857"/>
    </row>
    <row r="1183" spans="1:8">
      <c r="A1183" s="828"/>
      <c r="B1183" s="913"/>
      <c r="C1183" s="878" t="s">
        <v>2089</v>
      </c>
      <c r="D1183" s="874"/>
      <c r="E1183" s="874"/>
      <c r="F1183" s="855"/>
      <c r="G1183" s="856"/>
      <c r="H1183" s="857"/>
    </row>
    <row r="1184" spans="1:8">
      <c r="A1184" s="828"/>
      <c r="B1184" s="913"/>
      <c r="C1184" s="834" t="s">
        <v>2090</v>
      </c>
      <c r="D1184" s="874"/>
      <c r="E1184" s="874"/>
      <c r="F1184" s="855"/>
      <c r="G1184" s="856"/>
      <c r="H1184" s="857"/>
    </row>
    <row r="1185" spans="1:8">
      <c r="A1185" s="828"/>
      <c r="B1185" s="913"/>
      <c r="C1185" s="834" t="s">
        <v>2543</v>
      </c>
      <c r="D1185" s="874"/>
      <c r="E1185" s="874"/>
      <c r="F1185" s="855"/>
      <c r="G1185" s="856"/>
      <c r="H1185" s="857"/>
    </row>
    <row r="1186" spans="1:8">
      <c r="A1186" s="828"/>
      <c r="B1186" s="913"/>
      <c r="C1186" s="834" t="s">
        <v>2092</v>
      </c>
      <c r="D1186" s="874"/>
      <c r="E1186" s="874"/>
      <c r="F1186" s="855"/>
      <c r="G1186" s="856"/>
      <c r="H1186" s="857"/>
    </row>
    <row r="1187" spans="1:8">
      <c r="A1187" s="828"/>
      <c r="B1187" s="913"/>
      <c r="C1187" s="834" t="s">
        <v>2093</v>
      </c>
      <c r="D1187" s="874"/>
      <c r="E1187" s="874"/>
      <c r="F1187" s="855"/>
      <c r="G1187" s="856"/>
      <c r="H1187" s="857"/>
    </row>
    <row r="1188" spans="1:8" ht="30">
      <c r="A1188" s="828"/>
      <c r="B1188" s="913"/>
      <c r="C1188" s="834" t="s">
        <v>2094</v>
      </c>
      <c r="D1188" s="874"/>
      <c r="E1188" s="874"/>
      <c r="F1188" s="855"/>
      <c r="G1188" s="856"/>
      <c r="H1188" s="857"/>
    </row>
    <row r="1189" spans="1:8" ht="30">
      <c r="A1189" s="828"/>
      <c r="B1189" s="913"/>
      <c r="C1189" s="834" t="s">
        <v>2095</v>
      </c>
      <c r="D1189" s="874"/>
      <c r="E1189" s="874"/>
      <c r="F1189" s="855"/>
      <c r="G1189" s="856"/>
      <c r="H1189" s="857"/>
    </row>
    <row r="1190" spans="1:8">
      <c r="A1190" s="828"/>
      <c r="B1190" s="913"/>
      <c r="C1190" s="834" t="s">
        <v>2544</v>
      </c>
      <c r="D1190" s="874"/>
      <c r="E1190" s="874"/>
      <c r="F1190" s="855"/>
      <c r="G1190" s="856"/>
      <c r="H1190" s="857"/>
    </row>
    <row r="1191" spans="1:8">
      <c r="A1191" s="828"/>
      <c r="B1191" s="913"/>
      <c r="C1191" s="834" t="s">
        <v>2097</v>
      </c>
      <c r="D1191" s="874"/>
      <c r="E1191" s="874"/>
      <c r="F1191" s="855"/>
      <c r="G1191" s="856"/>
      <c r="H1191" s="857"/>
    </row>
    <row r="1192" spans="1:8" ht="30">
      <c r="A1192" s="828"/>
      <c r="B1192" s="913"/>
      <c r="C1192" s="834" t="s">
        <v>2098</v>
      </c>
      <c r="D1192" s="874"/>
      <c r="E1192" s="874"/>
      <c r="F1192" s="855"/>
      <c r="G1192" s="856"/>
      <c r="H1192" s="857"/>
    </row>
    <row r="1193" spans="1:8">
      <c r="A1193" s="828"/>
      <c r="B1193" s="913"/>
      <c r="C1193" s="878" t="s">
        <v>2099</v>
      </c>
      <c r="D1193" s="874"/>
      <c r="E1193" s="874"/>
      <c r="F1193" s="855"/>
      <c r="G1193" s="856"/>
      <c r="H1193" s="857"/>
    </row>
    <row r="1194" spans="1:8" ht="30">
      <c r="A1194" s="828"/>
      <c r="B1194" s="913"/>
      <c r="C1194" s="834" t="s">
        <v>2100</v>
      </c>
      <c r="D1194" s="874"/>
      <c r="E1194" s="874"/>
      <c r="F1194" s="855"/>
      <c r="G1194" s="856"/>
      <c r="H1194" s="857"/>
    </row>
    <row r="1195" spans="1:8" ht="45">
      <c r="A1195" s="828"/>
      <c r="B1195" s="913"/>
      <c r="C1195" s="834" t="s">
        <v>2101</v>
      </c>
      <c r="D1195" s="874"/>
      <c r="E1195" s="874"/>
      <c r="F1195" s="855"/>
      <c r="G1195" s="856"/>
      <c r="H1195" s="857"/>
    </row>
    <row r="1196" spans="1:8">
      <c r="A1196" s="828"/>
      <c r="B1196" s="913"/>
      <c r="C1196" s="834" t="s">
        <v>2102</v>
      </c>
      <c r="D1196" s="874"/>
      <c r="E1196" s="874"/>
      <c r="F1196" s="855"/>
      <c r="G1196" s="856"/>
      <c r="H1196" s="857"/>
    </row>
    <row r="1197" spans="1:8">
      <c r="A1197" s="828"/>
      <c r="B1197" s="913"/>
      <c r="C1197" s="834" t="s">
        <v>2103</v>
      </c>
      <c r="D1197" s="874"/>
      <c r="E1197" s="874"/>
      <c r="F1197" s="855"/>
      <c r="G1197" s="856"/>
      <c r="H1197" s="857"/>
    </row>
    <row r="1198" spans="1:8">
      <c r="A1198" s="828"/>
      <c r="B1198" s="913"/>
      <c r="C1198" s="834" t="s">
        <v>2104</v>
      </c>
      <c r="D1198" s="874"/>
      <c r="E1198" s="874"/>
      <c r="F1198" s="855"/>
      <c r="G1198" s="856"/>
      <c r="H1198" s="857"/>
    </row>
    <row r="1199" spans="1:8">
      <c r="A1199" s="828"/>
      <c r="B1199" s="913"/>
      <c r="C1199" s="834" t="s">
        <v>2105</v>
      </c>
      <c r="D1199" s="874"/>
      <c r="E1199" s="874"/>
      <c r="F1199" s="855"/>
      <c r="G1199" s="856"/>
      <c r="H1199" s="857"/>
    </row>
    <row r="1200" spans="1:8" ht="45">
      <c r="A1200" s="828"/>
      <c r="B1200" s="913"/>
      <c r="C1200" s="834" t="s">
        <v>2106</v>
      </c>
      <c r="D1200" s="874"/>
      <c r="E1200" s="874"/>
      <c r="F1200" s="855"/>
      <c r="G1200" s="856"/>
      <c r="H1200" s="857"/>
    </row>
    <row r="1201" spans="1:8">
      <c r="A1201" s="828"/>
      <c r="B1201" s="913"/>
      <c r="C1201" s="834" t="s">
        <v>2107</v>
      </c>
      <c r="D1201" s="874"/>
      <c r="E1201" s="874"/>
      <c r="F1201" s="855"/>
      <c r="G1201" s="856"/>
      <c r="H1201" s="857"/>
    </row>
    <row r="1202" spans="1:8">
      <c r="A1202" s="828"/>
      <c r="B1202" s="913"/>
      <c r="C1202" s="834" t="s">
        <v>2545</v>
      </c>
      <c r="D1202" s="874"/>
      <c r="E1202" s="874"/>
      <c r="F1202" s="855"/>
      <c r="G1202" s="856"/>
      <c r="H1202" s="857"/>
    </row>
    <row r="1203" spans="1:8">
      <c r="A1203" s="828"/>
      <c r="B1203" s="913"/>
      <c r="C1203" s="834" t="s">
        <v>2109</v>
      </c>
      <c r="D1203" s="874"/>
      <c r="E1203" s="874"/>
      <c r="F1203" s="855"/>
      <c r="G1203" s="856"/>
      <c r="H1203" s="857"/>
    </row>
    <row r="1204" spans="1:8">
      <c r="A1204" s="828"/>
      <c r="B1204" s="913"/>
      <c r="C1204" s="834" t="s">
        <v>2546</v>
      </c>
      <c r="D1204" s="874"/>
      <c r="E1204" s="874"/>
      <c r="F1204" s="855"/>
      <c r="G1204" s="856"/>
      <c r="H1204" s="857"/>
    </row>
    <row r="1205" spans="1:8">
      <c r="A1205" s="828"/>
      <c r="B1205" s="913"/>
      <c r="C1205" s="873"/>
      <c r="D1205" s="874"/>
      <c r="E1205" s="874"/>
      <c r="F1205" s="855"/>
      <c r="G1205" s="856"/>
      <c r="H1205" s="857" t="str">
        <f t="shared" si="16"/>
        <v/>
      </c>
    </row>
    <row r="1206" spans="1:8" ht="18.75">
      <c r="A1206" s="828"/>
      <c r="B1206" s="913"/>
      <c r="C1206" s="908" t="s">
        <v>2547</v>
      </c>
      <c r="D1206" s="874"/>
      <c r="E1206" s="874"/>
      <c r="F1206" s="855"/>
      <c r="G1206" s="856"/>
      <c r="H1206" s="857" t="str">
        <f t="shared" si="16"/>
        <v/>
      </c>
    </row>
    <row r="1207" spans="1:8">
      <c r="A1207" s="828"/>
      <c r="B1207" s="913"/>
      <c r="C1207" s="873"/>
      <c r="D1207" s="874"/>
      <c r="E1207" s="874"/>
      <c r="F1207" s="855"/>
      <c r="G1207" s="856"/>
      <c r="H1207" s="857" t="str">
        <f t="shared" si="16"/>
        <v/>
      </c>
    </row>
    <row r="1208" spans="1:8" ht="30">
      <c r="A1208" s="828"/>
      <c r="B1208" s="913" t="s">
        <v>2548</v>
      </c>
      <c r="C1208" s="884" t="s">
        <v>2549</v>
      </c>
      <c r="D1208" s="1244">
        <v>1</v>
      </c>
      <c r="E1208" s="1244" t="s">
        <v>3</v>
      </c>
      <c r="F1208" s="1245" t="s">
        <v>2550</v>
      </c>
      <c r="G1208" s="856"/>
      <c r="H1208" s="857">
        <f t="shared" si="16"/>
        <v>0</v>
      </c>
    </row>
    <row r="1209" spans="1:8" ht="30">
      <c r="A1209" s="828"/>
      <c r="B1209" s="913"/>
      <c r="C1209" s="873" t="s">
        <v>2050</v>
      </c>
      <c r="D1209" s="874"/>
      <c r="E1209" s="874"/>
      <c r="F1209" s="855"/>
      <c r="G1209" s="856"/>
      <c r="H1209" s="857" t="str">
        <f t="shared" si="16"/>
        <v/>
      </c>
    </row>
    <row r="1210" spans="1:8">
      <c r="A1210" s="828"/>
      <c r="B1210" s="913"/>
      <c r="C1210" s="834" t="s">
        <v>2551</v>
      </c>
      <c r="D1210" s="874"/>
      <c r="E1210" s="874"/>
      <c r="F1210" s="855"/>
      <c r="G1210" s="856"/>
      <c r="H1210" s="857" t="str">
        <f t="shared" si="16"/>
        <v/>
      </c>
    </row>
    <row r="1211" spans="1:8">
      <c r="A1211" s="828"/>
      <c r="B1211" s="913"/>
      <c r="C1211" s="873"/>
      <c r="D1211" s="874"/>
      <c r="E1211" s="874"/>
      <c r="F1211" s="855"/>
      <c r="G1211" s="856"/>
      <c r="H1211" s="857" t="str">
        <f t="shared" si="16"/>
        <v/>
      </c>
    </row>
    <row r="1212" spans="1:8">
      <c r="A1212" s="828"/>
      <c r="B1212" s="913" t="s">
        <v>2552</v>
      </c>
      <c r="C1212" s="884" t="s">
        <v>2553</v>
      </c>
      <c r="D1212" s="1244">
        <v>1</v>
      </c>
      <c r="E1212" s="1244" t="s">
        <v>3</v>
      </c>
      <c r="F1212" s="1245" t="s">
        <v>2117</v>
      </c>
      <c r="G1212" s="856"/>
      <c r="H1212" s="857">
        <f t="shared" si="16"/>
        <v>0</v>
      </c>
    </row>
    <row r="1213" spans="1:8" ht="30">
      <c r="A1213" s="828"/>
      <c r="B1213" s="913"/>
      <c r="C1213" s="873" t="s">
        <v>2881</v>
      </c>
      <c r="D1213" s="874"/>
      <c r="E1213" s="874"/>
      <c r="F1213" s="855"/>
      <c r="G1213" s="856"/>
      <c r="H1213" s="857" t="str">
        <f t="shared" si="16"/>
        <v/>
      </c>
    </row>
    <row r="1214" spans="1:8">
      <c r="A1214" s="828"/>
      <c r="B1214" s="913"/>
      <c r="C1214" s="834" t="s">
        <v>2554</v>
      </c>
      <c r="D1214" s="874"/>
      <c r="E1214" s="874"/>
      <c r="F1214" s="855"/>
      <c r="G1214" s="856"/>
      <c r="H1214" s="857" t="str">
        <f t="shared" si="16"/>
        <v/>
      </c>
    </row>
    <row r="1215" spans="1:8">
      <c r="A1215" s="828"/>
      <c r="B1215" s="913"/>
      <c r="C1215" s="873"/>
      <c r="D1215" s="874"/>
      <c r="E1215" s="874"/>
      <c r="F1215" s="855"/>
      <c r="G1215" s="856"/>
      <c r="H1215" s="857" t="str">
        <f t="shared" si="16"/>
        <v/>
      </c>
    </row>
    <row r="1216" spans="1:8">
      <c r="A1216" s="929"/>
      <c r="B1216" s="930" t="s">
        <v>2555</v>
      </c>
      <c r="C1216" s="931" t="s">
        <v>2116</v>
      </c>
      <c r="D1216" s="1244">
        <v>1</v>
      </c>
      <c r="E1216" s="1244" t="s">
        <v>3</v>
      </c>
      <c r="F1216" s="1245" t="s">
        <v>2117</v>
      </c>
      <c r="G1216" s="856"/>
      <c r="H1216" s="857">
        <f t="shared" si="16"/>
        <v>0</v>
      </c>
    </row>
    <row r="1217" spans="1:8" ht="45">
      <c r="A1217" s="828"/>
      <c r="B1217" s="913"/>
      <c r="C1217" s="877" t="s">
        <v>2878</v>
      </c>
      <c r="D1217" s="874"/>
      <c r="E1217" s="874"/>
      <c r="F1217" s="855"/>
      <c r="G1217" s="856"/>
      <c r="H1217" s="857" t="str">
        <f t="shared" si="16"/>
        <v/>
      </c>
    </row>
    <row r="1218" spans="1:8" ht="45">
      <c r="A1218" s="828"/>
      <c r="B1218" s="913"/>
      <c r="C1218" s="873" t="s">
        <v>2884</v>
      </c>
      <c r="D1218" s="874"/>
      <c r="E1218" s="874"/>
      <c r="F1218" s="855"/>
      <c r="G1218" s="856"/>
      <c r="H1218" s="857" t="str">
        <f t="shared" si="16"/>
        <v/>
      </c>
    </row>
    <row r="1219" spans="1:8">
      <c r="A1219" s="828"/>
      <c r="B1219" s="913"/>
      <c r="C1219" s="873"/>
      <c r="D1219" s="874"/>
      <c r="E1219" s="874"/>
      <c r="F1219" s="855"/>
      <c r="G1219" s="856"/>
      <c r="H1219" s="857" t="str">
        <f t="shared" si="16"/>
        <v/>
      </c>
    </row>
    <row r="1220" spans="1:8">
      <c r="A1220" s="929"/>
      <c r="B1220" s="930" t="s">
        <v>2556</v>
      </c>
      <c r="C1220" s="931" t="s">
        <v>2116</v>
      </c>
      <c r="D1220" s="1244">
        <v>1</v>
      </c>
      <c r="E1220" s="1244" t="s">
        <v>3</v>
      </c>
      <c r="F1220" s="1245" t="s">
        <v>2117</v>
      </c>
      <c r="G1220" s="856"/>
      <c r="H1220" s="857">
        <f t="shared" si="16"/>
        <v>0</v>
      </c>
    </row>
    <row r="1221" spans="1:8">
      <c r="A1221" s="828"/>
      <c r="B1221" s="913"/>
      <c r="C1221" s="895" t="s">
        <v>2557</v>
      </c>
      <c r="D1221" s="874"/>
      <c r="E1221" s="874"/>
      <c r="F1221" s="855"/>
      <c r="G1221" s="856"/>
      <c r="H1221" s="857" t="str">
        <f t="shared" si="16"/>
        <v/>
      </c>
    </row>
    <row r="1222" spans="1:8">
      <c r="A1222" s="828"/>
      <c r="B1222" s="913"/>
      <c r="C1222" s="877" t="s">
        <v>2558</v>
      </c>
      <c r="D1222" s="874"/>
      <c r="E1222" s="874"/>
      <c r="F1222" s="855"/>
      <c r="G1222" s="856"/>
      <c r="H1222" s="857" t="str">
        <f t="shared" si="16"/>
        <v/>
      </c>
    </row>
    <row r="1223" spans="1:8" ht="30">
      <c r="A1223" s="828"/>
      <c r="B1223" s="913"/>
      <c r="C1223" s="873" t="s">
        <v>2881</v>
      </c>
      <c r="D1223" s="874"/>
      <c r="E1223" s="874"/>
      <c r="F1223" s="855"/>
      <c r="G1223" s="856"/>
      <c r="H1223" s="857" t="str">
        <f t="shared" si="16"/>
        <v/>
      </c>
    </row>
    <row r="1224" spans="1:8" ht="30">
      <c r="A1224" s="828"/>
      <c r="B1224" s="913"/>
      <c r="C1224" s="873" t="s">
        <v>2118</v>
      </c>
      <c r="D1224" s="874"/>
      <c r="E1224" s="874"/>
      <c r="F1224" s="855"/>
      <c r="G1224" s="856"/>
      <c r="H1224" s="857" t="str">
        <f t="shared" si="16"/>
        <v/>
      </c>
    </row>
    <row r="1225" spans="1:8" ht="30">
      <c r="A1225" s="828"/>
      <c r="B1225" s="913"/>
      <c r="C1225" s="873" t="s">
        <v>2559</v>
      </c>
      <c r="D1225" s="874"/>
      <c r="E1225" s="874"/>
      <c r="F1225" s="855"/>
      <c r="G1225" s="856"/>
      <c r="H1225" s="857" t="str">
        <f t="shared" si="16"/>
        <v/>
      </c>
    </row>
    <row r="1226" spans="1:8">
      <c r="A1226" s="828"/>
      <c r="B1226" s="913"/>
      <c r="C1226" s="873"/>
      <c r="D1226" s="874"/>
      <c r="E1226" s="874"/>
      <c r="F1226" s="855"/>
      <c r="G1226" s="856"/>
      <c r="H1226" s="857" t="str">
        <f t="shared" si="16"/>
        <v/>
      </c>
    </row>
    <row r="1227" spans="1:8">
      <c r="A1227" s="929"/>
      <c r="B1227" s="930" t="s">
        <v>2560</v>
      </c>
      <c r="C1227" s="931" t="s">
        <v>2116</v>
      </c>
      <c r="D1227" s="1244">
        <v>1</v>
      </c>
      <c r="E1227" s="1244" t="s">
        <v>3</v>
      </c>
      <c r="F1227" s="1245" t="s">
        <v>2117</v>
      </c>
      <c r="G1227" s="856"/>
      <c r="H1227" s="857">
        <f t="shared" si="16"/>
        <v>0</v>
      </c>
    </row>
    <row r="1228" spans="1:8">
      <c r="A1228" s="828"/>
      <c r="B1228" s="913"/>
      <c r="C1228" s="895" t="s">
        <v>2561</v>
      </c>
      <c r="D1228" s="874"/>
      <c r="E1228" s="874"/>
      <c r="F1228" s="855"/>
      <c r="G1228" s="856"/>
      <c r="H1228" s="857" t="str">
        <f t="shared" si="16"/>
        <v/>
      </c>
    </row>
    <row r="1229" spans="1:8">
      <c r="A1229" s="828"/>
      <c r="B1229" s="913"/>
      <c r="C1229" s="877" t="s">
        <v>2562</v>
      </c>
      <c r="D1229" s="874"/>
      <c r="E1229" s="874"/>
      <c r="F1229" s="855"/>
      <c r="G1229" s="856"/>
      <c r="H1229" s="857" t="str">
        <f t="shared" si="16"/>
        <v/>
      </c>
    </row>
    <row r="1230" spans="1:8" ht="30">
      <c r="A1230" s="828"/>
      <c r="B1230" s="913"/>
      <c r="C1230" s="873" t="s">
        <v>2883</v>
      </c>
      <c r="D1230" s="874"/>
      <c r="E1230" s="874"/>
      <c r="F1230" s="855"/>
      <c r="G1230" s="856"/>
      <c r="H1230" s="857" t="str">
        <f t="shared" si="16"/>
        <v/>
      </c>
    </row>
    <row r="1231" spans="1:8" ht="30">
      <c r="A1231" s="828"/>
      <c r="B1231" s="913"/>
      <c r="C1231" s="873" t="s">
        <v>2118</v>
      </c>
      <c r="D1231" s="874"/>
      <c r="E1231" s="874"/>
      <c r="F1231" s="855"/>
      <c r="G1231" s="856"/>
      <c r="H1231" s="857" t="str">
        <f t="shared" si="16"/>
        <v/>
      </c>
    </row>
    <row r="1232" spans="1:8" ht="30">
      <c r="A1232" s="828"/>
      <c r="B1232" s="913"/>
      <c r="C1232" s="873" t="s">
        <v>2559</v>
      </c>
      <c r="D1232" s="874"/>
      <c r="E1232" s="874"/>
      <c r="F1232" s="855"/>
      <c r="G1232" s="856"/>
      <c r="H1232" s="857" t="str">
        <f t="shared" si="16"/>
        <v/>
      </c>
    </row>
    <row r="1233" spans="1:8">
      <c r="A1233" s="828"/>
      <c r="B1233" s="913"/>
      <c r="C1233" s="873"/>
      <c r="D1233" s="874"/>
      <c r="E1233" s="874"/>
      <c r="F1233" s="855"/>
      <c r="G1233" s="856"/>
      <c r="H1233" s="857" t="str">
        <f t="shared" si="16"/>
        <v/>
      </c>
    </row>
    <row r="1234" spans="1:8">
      <c r="A1234" s="828"/>
      <c r="B1234" s="913" t="s">
        <v>2563</v>
      </c>
      <c r="C1234" s="884" t="s">
        <v>2564</v>
      </c>
      <c r="D1234" s="874"/>
      <c r="E1234" s="874"/>
      <c r="F1234" s="1291" t="s">
        <v>3137</v>
      </c>
      <c r="G1234" s="856"/>
      <c r="H1234" s="857" t="str">
        <f t="shared" si="16"/>
        <v/>
      </c>
    </row>
    <row r="1235" spans="1:8">
      <c r="A1235" s="828"/>
      <c r="B1235" s="913"/>
      <c r="C1235" s="873" t="s">
        <v>1955</v>
      </c>
      <c r="D1235" s="874"/>
      <c r="E1235" s="874"/>
      <c r="F1235" s="1291"/>
      <c r="G1235" s="856"/>
      <c r="H1235" s="857" t="str">
        <f t="shared" si="16"/>
        <v/>
      </c>
    </row>
    <row r="1236" spans="1:8" ht="120">
      <c r="A1236" s="828"/>
      <c r="B1236" s="913"/>
      <c r="C1236" s="873" t="s">
        <v>2565</v>
      </c>
      <c r="D1236" s="874"/>
      <c r="E1236" s="874"/>
      <c r="F1236" s="1291"/>
      <c r="G1236" s="856"/>
      <c r="H1236" s="857" t="str">
        <f t="shared" si="16"/>
        <v/>
      </c>
    </row>
    <row r="1237" spans="1:8" ht="60">
      <c r="A1237" s="828"/>
      <c r="B1237" s="913"/>
      <c r="C1237" s="873" t="s">
        <v>2566</v>
      </c>
      <c r="D1237" s="874"/>
      <c r="E1237" s="874"/>
      <c r="F1237" s="855"/>
      <c r="G1237" s="856"/>
      <c r="H1237" s="857" t="str">
        <f t="shared" si="16"/>
        <v/>
      </c>
    </row>
    <row r="1238" spans="1:8" ht="75">
      <c r="A1238" s="828"/>
      <c r="B1238" s="913"/>
      <c r="C1238" s="873" t="s">
        <v>2567</v>
      </c>
      <c r="D1238" s="874"/>
      <c r="E1238" s="874"/>
      <c r="F1238" s="855"/>
      <c r="G1238" s="856"/>
      <c r="H1238" s="857" t="str">
        <f t="shared" si="16"/>
        <v/>
      </c>
    </row>
    <row r="1239" spans="1:8" ht="75">
      <c r="A1239" s="828"/>
      <c r="B1239" s="913"/>
      <c r="C1239" s="873" t="s">
        <v>2568</v>
      </c>
      <c r="D1239" s="874"/>
      <c r="E1239" s="874"/>
      <c r="F1239" s="855"/>
      <c r="G1239" s="856"/>
      <c r="H1239" s="857" t="str">
        <f t="shared" si="16"/>
        <v/>
      </c>
    </row>
    <row r="1240" spans="1:8">
      <c r="A1240" s="828"/>
      <c r="B1240" s="913"/>
      <c r="C1240" s="873"/>
      <c r="D1240" s="874"/>
      <c r="E1240" s="874"/>
      <c r="F1240" s="855"/>
      <c r="G1240" s="856"/>
      <c r="H1240" s="857" t="str">
        <f t="shared" si="16"/>
        <v/>
      </c>
    </row>
    <row r="1241" spans="1:8">
      <c r="A1241" s="828"/>
      <c r="B1241" s="913" t="s">
        <v>2569</v>
      </c>
      <c r="C1241" s="884" t="s">
        <v>2570</v>
      </c>
      <c r="D1241" s="874">
        <v>3</v>
      </c>
      <c r="E1241" s="874" t="s">
        <v>3</v>
      </c>
      <c r="F1241" s="855"/>
      <c r="G1241" s="856"/>
      <c r="H1241" s="857">
        <f t="shared" si="16"/>
        <v>0</v>
      </c>
    </row>
    <row r="1242" spans="1:8" ht="30">
      <c r="A1242" s="828"/>
      <c r="B1242" s="913"/>
      <c r="C1242" s="873" t="s">
        <v>2571</v>
      </c>
      <c r="D1242" s="874"/>
      <c r="E1242" s="874"/>
      <c r="F1242" s="855"/>
      <c r="G1242" s="856"/>
      <c r="H1242" s="857" t="str">
        <f t="shared" si="16"/>
        <v/>
      </c>
    </row>
    <row r="1243" spans="1:8" ht="45">
      <c r="A1243" s="828"/>
      <c r="B1243" s="913"/>
      <c r="C1243" s="873" t="s">
        <v>2101</v>
      </c>
      <c r="D1243" s="874"/>
      <c r="E1243" s="874"/>
      <c r="F1243" s="855"/>
      <c r="G1243" s="856"/>
      <c r="H1243" s="857" t="str">
        <f t="shared" si="16"/>
        <v/>
      </c>
    </row>
    <row r="1244" spans="1:8" ht="30">
      <c r="A1244" s="828"/>
      <c r="B1244" s="913"/>
      <c r="C1244" s="873" t="s">
        <v>2572</v>
      </c>
      <c r="D1244" s="874"/>
      <c r="E1244" s="874"/>
      <c r="F1244" s="855"/>
      <c r="G1244" s="856"/>
      <c r="H1244" s="857" t="str">
        <f t="shared" si="16"/>
        <v/>
      </c>
    </row>
    <row r="1245" spans="1:8">
      <c r="A1245" s="828"/>
      <c r="B1245" s="913"/>
      <c r="C1245" s="873" t="s">
        <v>2573</v>
      </c>
      <c r="D1245" s="874"/>
      <c r="E1245" s="874"/>
      <c r="F1245" s="855"/>
      <c r="G1245" s="856"/>
      <c r="H1245" s="857" t="str">
        <f t="shared" si="16"/>
        <v/>
      </c>
    </row>
    <row r="1246" spans="1:8" ht="135">
      <c r="A1246" s="828"/>
      <c r="B1246" s="913"/>
      <c r="C1246" s="873" t="s">
        <v>2574</v>
      </c>
      <c r="D1246" s="874"/>
      <c r="E1246" s="874"/>
      <c r="F1246" s="855"/>
      <c r="G1246" s="856"/>
      <c r="H1246" s="857" t="str">
        <f t="shared" si="16"/>
        <v/>
      </c>
    </row>
    <row r="1247" spans="1:8" ht="30">
      <c r="A1247" s="828"/>
      <c r="B1247" s="913"/>
      <c r="C1247" s="873" t="s">
        <v>2575</v>
      </c>
      <c r="D1247" s="874"/>
      <c r="E1247" s="874"/>
      <c r="F1247" s="855"/>
      <c r="G1247" s="856"/>
      <c r="H1247" s="857" t="str">
        <f t="shared" si="16"/>
        <v/>
      </c>
    </row>
    <row r="1248" spans="1:8" ht="30">
      <c r="A1248" s="828"/>
      <c r="B1248" s="913"/>
      <c r="C1248" s="834" t="s">
        <v>2576</v>
      </c>
      <c r="D1248" s="874"/>
      <c r="E1248" s="874"/>
      <c r="F1248" s="855"/>
      <c r="G1248" s="856"/>
      <c r="H1248" s="857" t="str">
        <f t="shared" si="16"/>
        <v/>
      </c>
    </row>
    <row r="1249" spans="1:8">
      <c r="A1249" s="828"/>
      <c r="B1249" s="913"/>
      <c r="C1249" s="873" t="s">
        <v>2577</v>
      </c>
      <c r="D1249" s="874"/>
      <c r="E1249" s="874"/>
      <c r="F1249" s="855"/>
      <c r="G1249" s="856"/>
      <c r="H1249" s="857" t="str">
        <f t="shared" si="16"/>
        <v/>
      </c>
    </row>
    <row r="1250" spans="1:8" ht="30">
      <c r="A1250" s="828"/>
      <c r="B1250" s="913"/>
      <c r="C1250" s="873" t="s">
        <v>2578</v>
      </c>
      <c r="D1250" s="874"/>
      <c r="E1250" s="874"/>
      <c r="F1250" s="855"/>
      <c r="G1250" s="856"/>
      <c r="H1250" s="857" t="str">
        <f t="shared" si="16"/>
        <v/>
      </c>
    </row>
    <row r="1251" spans="1:8">
      <c r="A1251" s="828"/>
      <c r="B1251" s="913"/>
      <c r="C1251" s="873"/>
      <c r="D1251" s="874"/>
      <c r="E1251" s="874"/>
      <c r="F1251" s="855"/>
      <c r="G1251" s="856"/>
      <c r="H1251" s="857" t="str">
        <f t="shared" si="16"/>
        <v/>
      </c>
    </row>
    <row r="1252" spans="1:8">
      <c r="A1252" s="828"/>
      <c r="B1252" s="913" t="s">
        <v>2579</v>
      </c>
      <c r="C1252" s="884" t="s">
        <v>2570</v>
      </c>
      <c r="D1252" s="874">
        <v>1</v>
      </c>
      <c r="E1252" s="874" t="s">
        <v>3</v>
      </c>
      <c r="F1252" s="855"/>
      <c r="G1252" s="856"/>
      <c r="H1252" s="857">
        <f t="shared" si="16"/>
        <v>0</v>
      </c>
    </row>
    <row r="1253" spans="1:8" ht="30">
      <c r="A1253" s="828"/>
      <c r="B1253" s="913"/>
      <c r="C1253" s="873" t="s">
        <v>2571</v>
      </c>
      <c r="D1253" s="874"/>
      <c r="E1253" s="874"/>
      <c r="F1253" s="855"/>
      <c r="G1253" s="856"/>
      <c r="H1253" s="857" t="str">
        <f t="shared" si="16"/>
        <v/>
      </c>
    </row>
    <row r="1254" spans="1:8" ht="45">
      <c r="A1254" s="828"/>
      <c r="B1254" s="913"/>
      <c r="C1254" s="873" t="s">
        <v>2101</v>
      </c>
      <c r="D1254" s="874"/>
      <c r="E1254" s="874"/>
      <c r="F1254" s="855"/>
      <c r="G1254" s="856"/>
      <c r="H1254" s="857" t="str">
        <f t="shared" si="16"/>
        <v/>
      </c>
    </row>
    <row r="1255" spans="1:8" ht="30">
      <c r="A1255" s="828"/>
      <c r="B1255" s="913"/>
      <c r="C1255" s="873" t="s">
        <v>2572</v>
      </c>
      <c r="D1255" s="874"/>
      <c r="E1255" s="874"/>
      <c r="F1255" s="855"/>
      <c r="G1255" s="856"/>
      <c r="H1255" s="857" t="str">
        <f t="shared" si="16"/>
        <v/>
      </c>
    </row>
    <row r="1256" spans="1:8">
      <c r="A1256" s="828"/>
      <c r="B1256" s="913"/>
      <c r="C1256" s="873" t="s">
        <v>2573</v>
      </c>
      <c r="D1256" s="874"/>
      <c r="E1256" s="874"/>
      <c r="F1256" s="855"/>
      <c r="G1256" s="856"/>
      <c r="H1256" s="857" t="str">
        <f t="shared" ref="H1256:H1319" si="17">IF(D1256="","",G1256*D1256)</f>
        <v/>
      </c>
    </row>
    <row r="1257" spans="1:8" ht="135">
      <c r="A1257" s="828"/>
      <c r="B1257" s="913"/>
      <c r="C1257" s="873" t="s">
        <v>2574</v>
      </c>
      <c r="D1257" s="874"/>
      <c r="E1257" s="874"/>
      <c r="F1257" s="855"/>
      <c r="G1257" s="856"/>
      <c r="H1257" s="857" t="str">
        <f t="shared" si="17"/>
        <v/>
      </c>
    </row>
    <row r="1258" spans="1:8" ht="30">
      <c r="A1258" s="828"/>
      <c r="B1258" s="913"/>
      <c r="C1258" s="834" t="s">
        <v>2576</v>
      </c>
      <c r="D1258" s="874"/>
      <c r="E1258" s="874"/>
      <c r="F1258" s="855"/>
      <c r="G1258" s="856"/>
      <c r="H1258" s="857" t="str">
        <f t="shared" si="17"/>
        <v/>
      </c>
    </row>
    <row r="1259" spans="1:8" ht="30">
      <c r="A1259" s="828"/>
      <c r="B1259" s="913"/>
      <c r="C1259" s="873" t="s">
        <v>2575</v>
      </c>
      <c r="D1259" s="874"/>
      <c r="E1259" s="874"/>
      <c r="F1259" s="855"/>
      <c r="G1259" s="856"/>
      <c r="H1259" s="857" t="str">
        <f t="shared" si="17"/>
        <v/>
      </c>
    </row>
    <row r="1260" spans="1:8">
      <c r="A1260" s="828"/>
      <c r="B1260" s="913"/>
      <c r="C1260" s="873" t="s">
        <v>2580</v>
      </c>
      <c r="D1260" s="874"/>
      <c r="E1260" s="874"/>
      <c r="F1260" s="855"/>
      <c r="G1260" s="856"/>
      <c r="H1260" s="857" t="str">
        <f t="shared" si="17"/>
        <v/>
      </c>
    </row>
    <row r="1261" spans="1:8" ht="30">
      <c r="A1261" s="828"/>
      <c r="B1261" s="913"/>
      <c r="C1261" s="873" t="s">
        <v>2578</v>
      </c>
      <c r="D1261" s="874"/>
      <c r="E1261" s="874"/>
      <c r="F1261" s="855"/>
      <c r="G1261" s="856"/>
      <c r="H1261" s="857" t="str">
        <f t="shared" si="17"/>
        <v/>
      </c>
    </row>
    <row r="1262" spans="1:8">
      <c r="A1262" s="828"/>
      <c r="B1262" s="913"/>
      <c r="C1262" s="873"/>
      <c r="D1262" s="874"/>
      <c r="E1262" s="874"/>
      <c r="F1262" s="855"/>
      <c r="G1262" s="856"/>
      <c r="H1262" s="857" t="str">
        <f t="shared" si="17"/>
        <v/>
      </c>
    </row>
    <row r="1263" spans="1:8">
      <c r="A1263" s="828"/>
      <c r="B1263" s="913" t="s">
        <v>2581</v>
      </c>
      <c r="C1263" s="884" t="s">
        <v>2570</v>
      </c>
      <c r="D1263" s="874">
        <v>1</v>
      </c>
      <c r="E1263" s="874" t="s">
        <v>3</v>
      </c>
      <c r="F1263" s="855"/>
      <c r="G1263" s="856"/>
      <c r="H1263" s="857">
        <f t="shared" si="17"/>
        <v>0</v>
      </c>
    </row>
    <row r="1264" spans="1:8" ht="30">
      <c r="A1264" s="828"/>
      <c r="B1264" s="913"/>
      <c r="C1264" s="873" t="s">
        <v>2571</v>
      </c>
      <c r="D1264" s="874"/>
      <c r="E1264" s="874"/>
      <c r="F1264" s="855"/>
      <c r="G1264" s="856"/>
      <c r="H1264" s="857" t="str">
        <f t="shared" si="17"/>
        <v/>
      </c>
    </row>
    <row r="1265" spans="1:8" ht="30">
      <c r="A1265" s="828"/>
      <c r="B1265" s="913"/>
      <c r="C1265" s="873" t="s">
        <v>2582</v>
      </c>
      <c r="D1265" s="874"/>
      <c r="E1265" s="874"/>
      <c r="F1265" s="855"/>
      <c r="G1265" s="856"/>
      <c r="H1265" s="857" t="str">
        <f t="shared" si="17"/>
        <v/>
      </c>
    </row>
    <row r="1266" spans="1:8">
      <c r="A1266" s="828"/>
      <c r="B1266" s="913"/>
      <c r="C1266" s="873" t="s">
        <v>2583</v>
      </c>
      <c r="D1266" s="874"/>
      <c r="E1266" s="874"/>
      <c r="F1266" s="855"/>
      <c r="G1266" s="856"/>
      <c r="H1266" s="857" t="str">
        <f t="shared" si="17"/>
        <v/>
      </c>
    </row>
    <row r="1267" spans="1:8" ht="135">
      <c r="A1267" s="828"/>
      <c r="B1267" s="913"/>
      <c r="C1267" s="873" t="s">
        <v>2574</v>
      </c>
      <c r="D1267" s="874"/>
      <c r="E1267" s="874"/>
      <c r="F1267" s="855"/>
      <c r="G1267" s="856"/>
      <c r="H1267" s="857" t="str">
        <f t="shared" si="17"/>
        <v/>
      </c>
    </row>
    <row r="1268" spans="1:8" ht="30">
      <c r="A1268" s="828"/>
      <c r="B1268" s="913"/>
      <c r="C1268" s="873" t="s">
        <v>2575</v>
      </c>
      <c r="D1268" s="874"/>
      <c r="E1268" s="874"/>
      <c r="F1268" s="855"/>
      <c r="G1268" s="856"/>
      <c r="H1268" s="857" t="str">
        <f t="shared" si="17"/>
        <v/>
      </c>
    </row>
    <row r="1269" spans="1:8">
      <c r="A1269" s="828"/>
      <c r="B1269" s="913"/>
      <c r="C1269" s="873" t="s">
        <v>2577</v>
      </c>
      <c r="D1269" s="874"/>
      <c r="E1269" s="874"/>
      <c r="F1269" s="855"/>
      <c r="G1269" s="856"/>
      <c r="H1269" s="857" t="str">
        <f t="shared" si="17"/>
        <v/>
      </c>
    </row>
    <row r="1270" spans="1:8" ht="30">
      <c r="A1270" s="828"/>
      <c r="B1270" s="913"/>
      <c r="C1270" s="873" t="s">
        <v>2578</v>
      </c>
      <c r="D1270" s="874"/>
      <c r="E1270" s="874"/>
      <c r="F1270" s="855"/>
      <c r="G1270" s="856"/>
      <c r="H1270" s="857" t="str">
        <f t="shared" si="17"/>
        <v/>
      </c>
    </row>
    <row r="1271" spans="1:8">
      <c r="A1271" s="828"/>
      <c r="B1271" s="913"/>
      <c r="C1271" s="873"/>
      <c r="D1271" s="874"/>
      <c r="E1271" s="874"/>
      <c r="F1271" s="855"/>
      <c r="G1271" s="856"/>
      <c r="H1271" s="857" t="str">
        <f t="shared" si="17"/>
        <v/>
      </c>
    </row>
    <row r="1272" spans="1:8">
      <c r="A1272" s="828"/>
      <c r="B1272" s="913" t="s">
        <v>2584</v>
      </c>
      <c r="C1272" s="884" t="s">
        <v>2585</v>
      </c>
      <c r="D1272" s="874">
        <v>1</v>
      </c>
      <c r="E1272" s="874" t="s">
        <v>3</v>
      </c>
      <c r="F1272" s="855"/>
      <c r="G1272" s="856"/>
      <c r="H1272" s="857">
        <f t="shared" si="17"/>
        <v>0</v>
      </c>
    </row>
    <row r="1273" spans="1:8">
      <c r="A1273" s="828"/>
      <c r="B1273" s="913"/>
      <c r="C1273" s="876" t="s">
        <v>2586</v>
      </c>
      <c r="D1273" s="874"/>
      <c r="E1273" s="874"/>
      <c r="F1273" s="855"/>
      <c r="G1273" s="856"/>
      <c r="H1273" s="857" t="str">
        <f t="shared" si="17"/>
        <v/>
      </c>
    </row>
    <row r="1274" spans="1:8" ht="135">
      <c r="A1274" s="828"/>
      <c r="B1274" s="913"/>
      <c r="C1274" s="873" t="s">
        <v>2574</v>
      </c>
      <c r="D1274" s="874"/>
      <c r="E1274" s="874"/>
      <c r="F1274" s="855"/>
      <c r="G1274" s="856"/>
      <c r="H1274" s="857" t="str">
        <f t="shared" si="17"/>
        <v/>
      </c>
    </row>
    <row r="1275" spans="1:8" ht="30">
      <c r="A1275" s="828"/>
      <c r="B1275" s="913"/>
      <c r="C1275" s="873" t="s">
        <v>2587</v>
      </c>
      <c r="D1275" s="874"/>
      <c r="E1275" s="874"/>
      <c r="F1275" s="855"/>
      <c r="G1275" s="856"/>
      <c r="H1275" s="857" t="str">
        <f t="shared" si="17"/>
        <v/>
      </c>
    </row>
    <row r="1276" spans="1:8" ht="30">
      <c r="A1276" s="828"/>
      <c r="B1276" s="913"/>
      <c r="C1276" s="873" t="s">
        <v>2588</v>
      </c>
      <c r="D1276" s="874"/>
      <c r="E1276" s="874"/>
      <c r="F1276" s="855"/>
      <c r="G1276" s="856"/>
      <c r="H1276" s="857" t="str">
        <f t="shared" si="17"/>
        <v/>
      </c>
    </row>
    <row r="1277" spans="1:8" ht="60">
      <c r="A1277" s="828"/>
      <c r="B1277" s="913"/>
      <c r="C1277" s="873" t="s">
        <v>2589</v>
      </c>
      <c r="D1277" s="874"/>
      <c r="E1277" s="874"/>
      <c r="F1277" s="855"/>
      <c r="G1277" s="856"/>
      <c r="H1277" s="857" t="str">
        <f t="shared" si="17"/>
        <v/>
      </c>
    </row>
    <row r="1278" spans="1:8">
      <c r="A1278" s="828"/>
      <c r="B1278" s="913"/>
      <c r="C1278" s="876" t="s">
        <v>2590</v>
      </c>
      <c r="D1278" s="874"/>
      <c r="E1278" s="874"/>
      <c r="F1278" s="855"/>
      <c r="G1278" s="856"/>
      <c r="H1278" s="857" t="str">
        <f t="shared" si="17"/>
        <v/>
      </c>
    </row>
    <row r="1279" spans="1:8">
      <c r="A1279" s="828"/>
      <c r="B1279" s="913"/>
      <c r="C1279" s="873" t="s">
        <v>2591</v>
      </c>
      <c r="D1279" s="874"/>
      <c r="E1279" s="874"/>
      <c r="F1279" s="855"/>
      <c r="G1279" s="856"/>
      <c r="H1279" s="857" t="str">
        <f t="shared" si="17"/>
        <v/>
      </c>
    </row>
    <row r="1280" spans="1:8" ht="30">
      <c r="A1280" s="828"/>
      <c r="B1280" s="913"/>
      <c r="C1280" s="873" t="s">
        <v>2592</v>
      </c>
      <c r="D1280" s="874"/>
      <c r="E1280" s="874"/>
      <c r="F1280" s="855"/>
      <c r="G1280" s="856"/>
      <c r="H1280" s="857" t="str">
        <f t="shared" si="17"/>
        <v/>
      </c>
    </row>
    <row r="1281" spans="1:8">
      <c r="A1281" s="828"/>
      <c r="B1281" s="913"/>
      <c r="C1281" s="873" t="s">
        <v>2593</v>
      </c>
      <c r="D1281" s="874"/>
      <c r="E1281" s="874"/>
      <c r="F1281" s="855"/>
      <c r="G1281" s="856"/>
      <c r="H1281" s="857" t="str">
        <f t="shared" si="17"/>
        <v/>
      </c>
    </row>
    <row r="1282" spans="1:8">
      <c r="A1282" s="828"/>
      <c r="B1282" s="913"/>
      <c r="C1282" s="873" t="s">
        <v>2594</v>
      </c>
      <c r="D1282" s="874"/>
      <c r="E1282" s="874"/>
      <c r="F1282" s="855"/>
      <c r="G1282" s="856"/>
      <c r="H1282" s="857" t="str">
        <f t="shared" si="17"/>
        <v/>
      </c>
    </row>
    <row r="1283" spans="1:8">
      <c r="A1283" s="828"/>
      <c r="B1283" s="913"/>
      <c r="C1283" s="873" t="s">
        <v>2595</v>
      </c>
      <c r="D1283" s="874"/>
      <c r="E1283" s="874"/>
      <c r="F1283" s="855"/>
      <c r="G1283" s="856"/>
      <c r="H1283" s="857" t="str">
        <f t="shared" si="17"/>
        <v/>
      </c>
    </row>
    <row r="1284" spans="1:8" ht="30">
      <c r="A1284" s="828"/>
      <c r="B1284" s="913"/>
      <c r="C1284" s="873" t="s">
        <v>2596</v>
      </c>
      <c r="D1284" s="874"/>
      <c r="E1284" s="874"/>
      <c r="F1284" s="855"/>
      <c r="G1284" s="856"/>
      <c r="H1284" s="857" t="str">
        <f t="shared" si="17"/>
        <v/>
      </c>
    </row>
    <row r="1285" spans="1:8" ht="45">
      <c r="A1285" s="828"/>
      <c r="B1285" s="913"/>
      <c r="C1285" s="873" t="s">
        <v>2597</v>
      </c>
      <c r="D1285" s="874"/>
      <c r="E1285" s="874"/>
      <c r="F1285" s="855"/>
      <c r="G1285" s="856"/>
      <c r="H1285" s="857" t="str">
        <f t="shared" si="17"/>
        <v/>
      </c>
    </row>
    <row r="1286" spans="1:8" ht="30">
      <c r="A1286" s="828"/>
      <c r="B1286" s="913"/>
      <c r="C1286" s="873" t="s">
        <v>2598</v>
      </c>
      <c r="D1286" s="874"/>
      <c r="E1286" s="874"/>
      <c r="F1286" s="855"/>
      <c r="G1286" s="856"/>
      <c r="H1286" s="857" t="str">
        <f t="shared" si="17"/>
        <v/>
      </c>
    </row>
    <row r="1287" spans="1:8" ht="30">
      <c r="A1287" s="828"/>
      <c r="B1287" s="913"/>
      <c r="C1287" s="873" t="s">
        <v>2599</v>
      </c>
      <c r="D1287" s="874"/>
      <c r="E1287" s="874"/>
      <c r="F1287" s="855"/>
      <c r="G1287" s="856"/>
      <c r="H1287" s="857" t="str">
        <f t="shared" si="17"/>
        <v/>
      </c>
    </row>
    <row r="1288" spans="1:8">
      <c r="A1288" s="828"/>
      <c r="B1288" s="913"/>
      <c r="C1288" s="873" t="s">
        <v>2600</v>
      </c>
      <c r="D1288" s="874"/>
      <c r="E1288" s="874"/>
      <c r="F1288" s="855"/>
      <c r="G1288" s="856"/>
      <c r="H1288" s="857" t="str">
        <f t="shared" si="17"/>
        <v/>
      </c>
    </row>
    <row r="1289" spans="1:8" ht="30">
      <c r="A1289" s="828"/>
      <c r="B1289" s="913"/>
      <c r="C1289" s="873" t="s">
        <v>2601</v>
      </c>
      <c r="D1289" s="874"/>
      <c r="E1289" s="874"/>
      <c r="F1289" s="855"/>
      <c r="G1289" s="856"/>
      <c r="H1289" s="857" t="str">
        <f t="shared" si="17"/>
        <v/>
      </c>
    </row>
    <row r="1290" spans="1:8">
      <c r="A1290" s="828"/>
      <c r="B1290" s="913"/>
      <c r="C1290" s="873" t="s">
        <v>2602</v>
      </c>
      <c r="D1290" s="874"/>
      <c r="E1290" s="874"/>
      <c r="F1290" s="855"/>
      <c r="G1290" s="856"/>
      <c r="H1290" s="857" t="str">
        <f t="shared" si="17"/>
        <v/>
      </c>
    </row>
    <row r="1291" spans="1:8">
      <c r="A1291" s="828"/>
      <c r="B1291" s="913"/>
      <c r="C1291" s="873" t="s">
        <v>2603</v>
      </c>
      <c r="D1291" s="874"/>
      <c r="E1291" s="874"/>
      <c r="F1291" s="855"/>
      <c r="G1291" s="856"/>
      <c r="H1291" s="857" t="str">
        <f t="shared" si="17"/>
        <v/>
      </c>
    </row>
    <row r="1292" spans="1:8">
      <c r="A1292" s="828"/>
      <c r="B1292" s="913"/>
      <c r="C1292" s="873" t="s">
        <v>2604</v>
      </c>
      <c r="D1292" s="874"/>
      <c r="E1292" s="874"/>
      <c r="F1292" s="855"/>
      <c r="G1292" s="856"/>
      <c r="H1292" s="857" t="str">
        <f t="shared" si="17"/>
        <v/>
      </c>
    </row>
    <row r="1293" spans="1:8" ht="30">
      <c r="A1293" s="828"/>
      <c r="B1293" s="913"/>
      <c r="C1293" s="873" t="s">
        <v>2578</v>
      </c>
      <c r="D1293" s="874"/>
      <c r="E1293" s="874"/>
      <c r="F1293" s="855"/>
      <c r="G1293" s="856"/>
      <c r="H1293" s="857" t="str">
        <f t="shared" si="17"/>
        <v/>
      </c>
    </row>
    <row r="1294" spans="1:8">
      <c r="A1294" s="828"/>
      <c r="B1294" s="913"/>
      <c r="C1294" s="873"/>
      <c r="D1294" s="874"/>
      <c r="E1294" s="874"/>
      <c r="F1294" s="855"/>
      <c r="G1294" s="856"/>
      <c r="H1294" s="857" t="str">
        <f t="shared" si="17"/>
        <v/>
      </c>
    </row>
    <row r="1295" spans="1:8">
      <c r="A1295" s="828"/>
      <c r="B1295" s="913" t="s">
        <v>2605</v>
      </c>
      <c r="C1295" s="884" t="s">
        <v>2606</v>
      </c>
      <c r="D1295" s="874">
        <v>2</v>
      </c>
      <c r="E1295" s="874" t="s">
        <v>3</v>
      </c>
      <c r="F1295" s="855"/>
      <c r="G1295" s="856"/>
      <c r="H1295" s="857">
        <f t="shared" si="17"/>
        <v>0</v>
      </c>
    </row>
    <row r="1296" spans="1:8">
      <c r="A1296" s="828"/>
      <c r="B1296" s="913"/>
      <c r="C1296" s="873" t="s">
        <v>2607</v>
      </c>
      <c r="D1296" s="874"/>
      <c r="E1296" s="874"/>
      <c r="F1296" s="855"/>
      <c r="G1296" s="856"/>
      <c r="H1296" s="857" t="str">
        <f t="shared" si="17"/>
        <v/>
      </c>
    </row>
    <row r="1297" spans="1:8">
      <c r="A1297" s="828"/>
      <c r="B1297" s="913"/>
      <c r="C1297" s="873" t="s">
        <v>2261</v>
      </c>
      <c r="D1297" s="874"/>
      <c r="E1297" s="874"/>
      <c r="F1297" s="855"/>
      <c r="G1297" s="856"/>
      <c r="H1297" s="857" t="str">
        <f t="shared" si="17"/>
        <v/>
      </c>
    </row>
    <row r="1298" spans="1:8">
      <c r="A1298" s="828"/>
      <c r="B1298" s="913"/>
      <c r="C1298" s="873" t="s">
        <v>2608</v>
      </c>
      <c r="D1298" s="874"/>
      <c r="E1298" s="874"/>
      <c r="F1298" s="855"/>
      <c r="G1298" s="856"/>
      <c r="H1298" s="857" t="str">
        <f t="shared" si="17"/>
        <v/>
      </c>
    </row>
    <row r="1299" spans="1:8" ht="135">
      <c r="A1299" s="828"/>
      <c r="B1299" s="913"/>
      <c r="C1299" s="873" t="s">
        <v>2574</v>
      </c>
      <c r="D1299" s="874"/>
      <c r="E1299" s="874"/>
      <c r="F1299" s="855"/>
      <c r="G1299" s="856"/>
      <c r="H1299" s="857" t="str">
        <f t="shared" si="17"/>
        <v/>
      </c>
    </row>
    <row r="1300" spans="1:8">
      <c r="A1300" s="828"/>
      <c r="B1300" s="913"/>
      <c r="C1300" s="873" t="s">
        <v>2609</v>
      </c>
      <c r="D1300" s="874"/>
      <c r="E1300" s="874"/>
      <c r="F1300" s="855"/>
      <c r="G1300" s="856"/>
      <c r="H1300" s="857" t="str">
        <f t="shared" si="17"/>
        <v/>
      </c>
    </row>
    <row r="1301" spans="1:8">
      <c r="A1301" s="828"/>
      <c r="B1301" s="913"/>
      <c r="C1301" s="873" t="s">
        <v>2610</v>
      </c>
      <c r="D1301" s="874"/>
      <c r="E1301" s="874"/>
      <c r="F1301" s="855"/>
      <c r="G1301" s="856"/>
      <c r="H1301" s="857" t="str">
        <f t="shared" si="17"/>
        <v/>
      </c>
    </row>
    <row r="1302" spans="1:8" ht="30">
      <c r="A1302" s="828"/>
      <c r="B1302" s="913"/>
      <c r="C1302" s="873" t="s">
        <v>2611</v>
      </c>
      <c r="D1302" s="874"/>
      <c r="E1302" s="874"/>
      <c r="F1302" s="855"/>
      <c r="G1302" s="856"/>
      <c r="H1302" s="857" t="str">
        <f t="shared" si="17"/>
        <v/>
      </c>
    </row>
    <row r="1303" spans="1:8" ht="30">
      <c r="A1303" s="828"/>
      <c r="B1303" s="913"/>
      <c r="C1303" s="873" t="s">
        <v>2612</v>
      </c>
      <c r="D1303" s="874"/>
      <c r="E1303" s="874"/>
      <c r="F1303" s="855"/>
      <c r="G1303" s="856"/>
      <c r="H1303" s="857" t="str">
        <f t="shared" si="17"/>
        <v/>
      </c>
    </row>
    <row r="1304" spans="1:8">
      <c r="A1304" s="828"/>
      <c r="B1304" s="913"/>
      <c r="C1304" s="873" t="s">
        <v>2613</v>
      </c>
      <c r="D1304" s="874"/>
      <c r="E1304" s="874"/>
      <c r="F1304" s="855"/>
      <c r="G1304" s="856"/>
      <c r="H1304" s="857" t="str">
        <f t="shared" si="17"/>
        <v/>
      </c>
    </row>
    <row r="1305" spans="1:8" ht="30">
      <c r="A1305" s="828"/>
      <c r="B1305" s="913"/>
      <c r="C1305" s="873" t="s">
        <v>2614</v>
      </c>
      <c r="D1305" s="874"/>
      <c r="E1305" s="874"/>
      <c r="F1305" s="855"/>
      <c r="G1305" s="856"/>
      <c r="H1305" s="857" t="str">
        <f t="shared" si="17"/>
        <v/>
      </c>
    </row>
    <row r="1306" spans="1:8" ht="30">
      <c r="A1306" s="828"/>
      <c r="B1306" s="913"/>
      <c r="C1306" s="873" t="s">
        <v>2615</v>
      </c>
      <c r="D1306" s="874"/>
      <c r="E1306" s="874"/>
      <c r="F1306" s="855"/>
      <c r="G1306" s="856"/>
      <c r="H1306" s="857" t="str">
        <f t="shared" si="17"/>
        <v/>
      </c>
    </row>
    <row r="1307" spans="1:8">
      <c r="A1307" s="828"/>
      <c r="B1307" s="913"/>
      <c r="C1307" s="873" t="s">
        <v>2616</v>
      </c>
      <c r="D1307" s="874"/>
      <c r="E1307" s="874"/>
      <c r="F1307" s="855"/>
      <c r="G1307" s="856"/>
      <c r="H1307" s="857" t="str">
        <f t="shared" si="17"/>
        <v/>
      </c>
    </row>
    <row r="1308" spans="1:8">
      <c r="A1308" s="828"/>
      <c r="B1308" s="913"/>
      <c r="C1308" s="873" t="s">
        <v>2617</v>
      </c>
      <c r="D1308" s="874"/>
      <c r="E1308" s="874"/>
      <c r="F1308" s="855"/>
      <c r="G1308" s="856"/>
      <c r="H1308" s="857" t="str">
        <f t="shared" si="17"/>
        <v/>
      </c>
    </row>
    <row r="1309" spans="1:8" ht="30">
      <c r="A1309" s="828"/>
      <c r="B1309" s="913"/>
      <c r="C1309" s="873" t="s">
        <v>2618</v>
      </c>
      <c r="D1309" s="874"/>
      <c r="E1309" s="874"/>
      <c r="F1309" s="855"/>
      <c r="G1309" s="856"/>
      <c r="H1309" s="857" t="str">
        <f t="shared" si="17"/>
        <v/>
      </c>
    </row>
    <row r="1310" spans="1:8">
      <c r="A1310" s="828"/>
      <c r="B1310" s="913"/>
      <c r="C1310" s="873" t="s">
        <v>2619</v>
      </c>
      <c r="D1310" s="874"/>
      <c r="E1310" s="874"/>
      <c r="F1310" s="855"/>
      <c r="G1310" s="856"/>
      <c r="H1310" s="857" t="str">
        <f t="shared" si="17"/>
        <v/>
      </c>
    </row>
    <row r="1311" spans="1:8" ht="30">
      <c r="A1311" s="828"/>
      <c r="B1311" s="913"/>
      <c r="C1311" s="873" t="s">
        <v>2620</v>
      </c>
      <c r="D1311" s="874"/>
      <c r="E1311" s="874"/>
      <c r="F1311" s="855"/>
      <c r="G1311" s="856"/>
      <c r="H1311" s="857" t="str">
        <f t="shared" si="17"/>
        <v/>
      </c>
    </row>
    <row r="1312" spans="1:8" ht="45">
      <c r="A1312" s="828"/>
      <c r="B1312" s="913"/>
      <c r="C1312" s="873" t="s">
        <v>2621</v>
      </c>
      <c r="D1312" s="874"/>
      <c r="E1312" s="874"/>
      <c r="F1312" s="855"/>
      <c r="G1312" s="856"/>
      <c r="H1312" s="857" t="str">
        <f t="shared" si="17"/>
        <v/>
      </c>
    </row>
    <row r="1313" spans="1:8" ht="45">
      <c r="A1313" s="828"/>
      <c r="B1313" s="913"/>
      <c r="C1313" s="873" t="s">
        <v>2597</v>
      </c>
      <c r="D1313" s="874"/>
      <c r="E1313" s="874"/>
      <c r="F1313" s="855"/>
      <c r="G1313" s="856"/>
      <c r="H1313" s="857" t="str">
        <f t="shared" si="17"/>
        <v/>
      </c>
    </row>
    <row r="1314" spans="1:8">
      <c r="A1314" s="828"/>
      <c r="B1314" s="913"/>
      <c r="C1314" s="873" t="s">
        <v>2577</v>
      </c>
      <c r="D1314" s="874"/>
      <c r="E1314" s="874"/>
      <c r="F1314" s="855"/>
      <c r="G1314" s="856"/>
      <c r="H1314" s="857" t="str">
        <f t="shared" si="17"/>
        <v/>
      </c>
    </row>
    <row r="1315" spans="1:8" ht="30">
      <c r="A1315" s="828"/>
      <c r="B1315" s="913"/>
      <c r="C1315" s="873" t="s">
        <v>2578</v>
      </c>
      <c r="D1315" s="874"/>
      <c r="E1315" s="874"/>
      <c r="F1315" s="855"/>
      <c r="G1315" s="856"/>
      <c r="H1315" s="857" t="str">
        <f t="shared" si="17"/>
        <v/>
      </c>
    </row>
    <row r="1316" spans="1:8">
      <c r="A1316" s="828"/>
      <c r="B1316" s="913"/>
      <c r="C1316" s="873"/>
      <c r="D1316" s="874"/>
      <c r="E1316" s="874"/>
      <c r="F1316" s="855"/>
      <c r="G1316" s="856"/>
      <c r="H1316" s="857" t="str">
        <f t="shared" si="17"/>
        <v/>
      </c>
    </row>
    <row r="1317" spans="1:8">
      <c r="A1317" s="828"/>
      <c r="B1317" s="913" t="s">
        <v>2622</v>
      </c>
      <c r="C1317" s="884" t="s">
        <v>2570</v>
      </c>
      <c r="D1317" s="874">
        <v>1</v>
      </c>
      <c r="E1317" s="874" t="s">
        <v>3</v>
      </c>
      <c r="F1317" s="855"/>
      <c r="G1317" s="856"/>
      <c r="H1317" s="857">
        <f t="shared" si="17"/>
        <v>0</v>
      </c>
    </row>
    <row r="1318" spans="1:8" ht="30">
      <c r="A1318" s="828"/>
      <c r="B1318" s="913"/>
      <c r="C1318" s="873" t="s">
        <v>2571</v>
      </c>
      <c r="D1318" s="874"/>
      <c r="E1318" s="874"/>
      <c r="F1318" s="855"/>
      <c r="G1318" s="856"/>
      <c r="H1318" s="857" t="str">
        <f t="shared" si="17"/>
        <v/>
      </c>
    </row>
    <row r="1319" spans="1:8" ht="45">
      <c r="A1319" s="828"/>
      <c r="B1319" s="913"/>
      <c r="C1319" s="873" t="s">
        <v>2101</v>
      </c>
      <c r="D1319" s="874"/>
      <c r="E1319" s="874"/>
      <c r="F1319" s="855"/>
      <c r="G1319" s="856"/>
      <c r="H1319" s="857" t="str">
        <f t="shared" si="17"/>
        <v/>
      </c>
    </row>
    <row r="1320" spans="1:8">
      <c r="A1320" s="828"/>
      <c r="B1320" s="913"/>
      <c r="C1320" s="873" t="s">
        <v>2573</v>
      </c>
      <c r="D1320" s="874"/>
      <c r="E1320" s="874"/>
      <c r="F1320" s="855"/>
      <c r="G1320" s="856"/>
      <c r="H1320" s="857" t="str">
        <f t="shared" ref="H1320:H1383" si="18">IF(D1320="","",G1320*D1320)</f>
        <v/>
      </c>
    </row>
    <row r="1321" spans="1:8" ht="135">
      <c r="A1321" s="828"/>
      <c r="B1321" s="913"/>
      <c r="C1321" s="873" t="s">
        <v>2574</v>
      </c>
      <c r="D1321" s="874"/>
      <c r="E1321" s="874"/>
      <c r="F1321" s="855"/>
      <c r="G1321" s="856"/>
      <c r="H1321" s="857" t="str">
        <f t="shared" si="18"/>
        <v/>
      </c>
    </row>
    <row r="1322" spans="1:8" ht="30">
      <c r="A1322" s="828"/>
      <c r="B1322" s="913"/>
      <c r="C1322" s="834" t="s">
        <v>2576</v>
      </c>
      <c r="D1322" s="874"/>
      <c r="E1322" s="874"/>
      <c r="F1322" s="855"/>
      <c r="G1322" s="856"/>
      <c r="H1322" s="857" t="str">
        <f t="shared" si="18"/>
        <v/>
      </c>
    </row>
    <row r="1323" spans="1:8" ht="30">
      <c r="A1323" s="828"/>
      <c r="B1323" s="913"/>
      <c r="C1323" s="873" t="s">
        <v>2575</v>
      </c>
      <c r="D1323" s="874"/>
      <c r="E1323" s="874"/>
      <c r="F1323" s="855"/>
      <c r="G1323" s="856"/>
      <c r="H1323" s="857" t="str">
        <f t="shared" si="18"/>
        <v/>
      </c>
    </row>
    <row r="1324" spans="1:8">
      <c r="A1324" s="828"/>
      <c r="B1324" s="913"/>
      <c r="C1324" s="873" t="s">
        <v>2623</v>
      </c>
      <c r="D1324" s="874"/>
      <c r="E1324" s="874"/>
      <c r="F1324" s="855"/>
      <c r="G1324" s="856"/>
      <c r="H1324" s="857" t="str">
        <f t="shared" si="18"/>
        <v/>
      </c>
    </row>
    <row r="1325" spans="1:8" ht="30">
      <c r="A1325" s="828"/>
      <c r="B1325" s="913"/>
      <c r="C1325" s="873" t="s">
        <v>2624</v>
      </c>
      <c r="D1325" s="874"/>
      <c r="E1325" s="874"/>
      <c r="F1325" s="855"/>
      <c r="G1325" s="856"/>
      <c r="H1325" s="857" t="str">
        <f t="shared" si="18"/>
        <v/>
      </c>
    </row>
    <row r="1326" spans="1:8">
      <c r="A1326" s="828"/>
      <c r="B1326" s="913"/>
      <c r="C1326" s="873"/>
      <c r="D1326" s="874"/>
      <c r="E1326" s="874"/>
      <c r="F1326" s="855"/>
      <c r="G1326" s="856"/>
      <c r="H1326" s="857" t="str">
        <f t="shared" si="18"/>
        <v/>
      </c>
    </row>
    <row r="1327" spans="1:8">
      <c r="A1327" s="828"/>
      <c r="B1327" s="913" t="s">
        <v>2625</v>
      </c>
      <c r="C1327" s="884" t="s">
        <v>2626</v>
      </c>
      <c r="D1327" s="874">
        <v>2</v>
      </c>
      <c r="E1327" s="874" t="s">
        <v>3</v>
      </c>
      <c r="F1327" s="855"/>
      <c r="G1327" s="856"/>
      <c r="H1327" s="857">
        <f t="shared" si="18"/>
        <v>0</v>
      </c>
    </row>
    <row r="1328" spans="1:8">
      <c r="A1328" s="828"/>
      <c r="B1328" s="913"/>
      <c r="C1328" s="876" t="s">
        <v>2586</v>
      </c>
      <c r="D1328" s="874"/>
      <c r="E1328" s="874"/>
      <c r="F1328" s="855"/>
      <c r="G1328" s="856"/>
      <c r="H1328" s="857" t="str">
        <f t="shared" si="18"/>
        <v/>
      </c>
    </row>
    <row r="1329" spans="1:8" ht="30">
      <c r="A1329" s="828"/>
      <c r="B1329" s="913"/>
      <c r="C1329" s="873" t="s">
        <v>2627</v>
      </c>
      <c r="D1329" s="874"/>
      <c r="E1329" s="874"/>
      <c r="F1329" s="855"/>
      <c r="G1329" s="856"/>
      <c r="H1329" s="857" t="str">
        <f t="shared" si="18"/>
        <v/>
      </c>
    </row>
    <row r="1330" spans="1:8" ht="30">
      <c r="A1330" s="828"/>
      <c r="B1330" s="913"/>
      <c r="C1330" s="873" t="s">
        <v>2628</v>
      </c>
      <c r="D1330" s="874"/>
      <c r="E1330" s="874"/>
      <c r="F1330" s="855"/>
      <c r="G1330" s="856"/>
      <c r="H1330" s="857" t="str">
        <f t="shared" si="18"/>
        <v/>
      </c>
    </row>
    <row r="1331" spans="1:8" ht="60">
      <c r="A1331" s="828"/>
      <c r="B1331" s="913"/>
      <c r="C1331" s="873" t="s">
        <v>2629</v>
      </c>
      <c r="D1331" s="874"/>
      <c r="E1331" s="874"/>
      <c r="F1331" s="855"/>
      <c r="G1331" s="856"/>
      <c r="H1331" s="857" t="str">
        <f t="shared" si="18"/>
        <v/>
      </c>
    </row>
    <row r="1332" spans="1:8" ht="60">
      <c r="A1332" s="828"/>
      <c r="B1332" s="913"/>
      <c r="C1332" s="873" t="s">
        <v>2630</v>
      </c>
      <c r="D1332" s="874"/>
      <c r="E1332" s="874"/>
      <c r="F1332" s="855"/>
      <c r="G1332" s="856"/>
      <c r="H1332" s="857" t="str">
        <f t="shared" si="18"/>
        <v/>
      </c>
    </row>
    <row r="1333" spans="1:8">
      <c r="A1333" s="828"/>
      <c r="B1333" s="913"/>
      <c r="C1333" s="873" t="s">
        <v>2631</v>
      </c>
      <c r="D1333" s="874"/>
      <c r="E1333" s="874"/>
      <c r="F1333" s="855"/>
      <c r="G1333" s="856"/>
      <c r="H1333" s="857" t="str">
        <f t="shared" si="18"/>
        <v/>
      </c>
    </row>
    <row r="1334" spans="1:8" ht="30">
      <c r="A1334" s="828"/>
      <c r="B1334" s="913"/>
      <c r="C1334" s="873" t="s">
        <v>2632</v>
      </c>
      <c r="D1334" s="874"/>
      <c r="E1334" s="874"/>
      <c r="F1334" s="855"/>
      <c r="G1334" s="856"/>
      <c r="H1334" s="857" t="str">
        <f t="shared" si="18"/>
        <v/>
      </c>
    </row>
    <row r="1335" spans="1:8" ht="30">
      <c r="A1335" s="828"/>
      <c r="B1335" s="913"/>
      <c r="C1335" s="873" t="s">
        <v>2633</v>
      </c>
      <c r="D1335" s="874"/>
      <c r="E1335" s="874"/>
      <c r="F1335" s="855"/>
      <c r="G1335" s="856"/>
      <c r="H1335" s="857" t="str">
        <f t="shared" si="18"/>
        <v/>
      </c>
    </row>
    <row r="1336" spans="1:8" ht="30">
      <c r="A1336" s="828"/>
      <c r="B1336" s="913"/>
      <c r="C1336" s="873" t="s">
        <v>2634</v>
      </c>
      <c r="D1336" s="874"/>
      <c r="E1336" s="874"/>
      <c r="F1336" s="855"/>
      <c r="G1336" s="856"/>
      <c r="H1336" s="857" t="str">
        <f t="shared" si="18"/>
        <v/>
      </c>
    </row>
    <row r="1337" spans="1:8" ht="30">
      <c r="A1337" s="828"/>
      <c r="B1337" s="913"/>
      <c r="C1337" s="873" t="s">
        <v>2635</v>
      </c>
      <c r="D1337" s="874"/>
      <c r="E1337" s="874"/>
      <c r="F1337" s="855"/>
      <c r="G1337" s="856"/>
      <c r="H1337" s="857" t="str">
        <f t="shared" si="18"/>
        <v/>
      </c>
    </row>
    <row r="1338" spans="1:8">
      <c r="A1338" s="828"/>
      <c r="B1338" s="913"/>
      <c r="C1338" s="876" t="s">
        <v>2636</v>
      </c>
      <c r="D1338" s="874"/>
      <c r="E1338" s="874"/>
      <c r="F1338" s="855"/>
      <c r="G1338" s="856"/>
      <c r="H1338" s="857" t="str">
        <f t="shared" si="18"/>
        <v/>
      </c>
    </row>
    <row r="1339" spans="1:8" ht="60">
      <c r="A1339" s="828"/>
      <c r="B1339" s="913"/>
      <c r="C1339" s="873" t="s">
        <v>2637</v>
      </c>
      <c r="D1339" s="874"/>
      <c r="E1339" s="874"/>
      <c r="F1339" s="855"/>
      <c r="G1339" s="856"/>
      <c r="H1339" s="857" t="str">
        <f t="shared" si="18"/>
        <v/>
      </c>
    </row>
    <row r="1340" spans="1:8" ht="30">
      <c r="A1340" s="828"/>
      <c r="B1340" s="913"/>
      <c r="C1340" s="873" t="s">
        <v>2638</v>
      </c>
      <c r="D1340" s="874"/>
      <c r="E1340" s="874"/>
      <c r="F1340" s="855"/>
      <c r="G1340" s="856"/>
      <c r="H1340" s="857" t="str">
        <f t="shared" si="18"/>
        <v/>
      </c>
    </row>
    <row r="1341" spans="1:8" ht="60">
      <c r="A1341" s="828"/>
      <c r="B1341" s="913"/>
      <c r="C1341" s="873" t="s">
        <v>2639</v>
      </c>
      <c r="D1341" s="874"/>
      <c r="E1341" s="874"/>
      <c r="F1341" s="855"/>
      <c r="G1341" s="856"/>
      <c r="H1341" s="857" t="str">
        <f t="shared" si="18"/>
        <v/>
      </c>
    </row>
    <row r="1342" spans="1:8">
      <c r="A1342" s="828"/>
      <c r="B1342" s="913"/>
      <c r="C1342" s="873" t="s">
        <v>2640</v>
      </c>
      <c r="D1342" s="874"/>
      <c r="E1342" s="874"/>
      <c r="F1342" s="855"/>
      <c r="G1342" s="856"/>
      <c r="H1342" s="857" t="str">
        <f t="shared" si="18"/>
        <v/>
      </c>
    </row>
    <row r="1343" spans="1:8">
      <c r="A1343" s="828"/>
      <c r="B1343" s="913"/>
      <c r="C1343" s="876" t="s">
        <v>2641</v>
      </c>
      <c r="D1343" s="874"/>
      <c r="E1343" s="874"/>
      <c r="F1343" s="855"/>
      <c r="G1343" s="856"/>
      <c r="H1343" s="857" t="str">
        <f t="shared" si="18"/>
        <v/>
      </c>
    </row>
    <row r="1344" spans="1:8" ht="45">
      <c r="A1344" s="828"/>
      <c r="B1344" s="913"/>
      <c r="C1344" s="873" t="s">
        <v>2642</v>
      </c>
      <c r="D1344" s="874"/>
      <c r="E1344" s="874"/>
      <c r="F1344" s="855"/>
      <c r="G1344" s="856"/>
      <c r="H1344" s="857" t="str">
        <f t="shared" si="18"/>
        <v/>
      </c>
    </row>
    <row r="1345" spans="1:8">
      <c r="A1345" s="828"/>
      <c r="B1345" s="913"/>
      <c r="C1345" s="876" t="s">
        <v>2643</v>
      </c>
      <c r="D1345" s="874"/>
      <c r="E1345" s="874"/>
      <c r="F1345" s="855"/>
      <c r="G1345" s="856"/>
      <c r="H1345" s="857" t="str">
        <f t="shared" si="18"/>
        <v/>
      </c>
    </row>
    <row r="1346" spans="1:8" ht="30">
      <c r="A1346" s="828"/>
      <c r="B1346" s="913"/>
      <c r="C1346" s="873" t="s">
        <v>2644</v>
      </c>
      <c r="D1346" s="874"/>
      <c r="E1346" s="874"/>
      <c r="F1346" s="855"/>
      <c r="G1346" s="856"/>
      <c r="H1346" s="857" t="str">
        <f t="shared" si="18"/>
        <v/>
      </c>
    </row>
    <row r="1347" spans="1:8" ht="45">
      <c r="A1347" s="828"/>
      <c r="B1347" s="913"/>
      <c r="C1347" s="873" t="s">
        <v>2645</v>
      </c>
      <c r="D1347" s="874"/>
      <c r="E1347" s="874"/>
      <c r="F1347" s="855"/>
      <c r="G1347" s="856"/>
      <c r="H1347" s="857" t="str">
        <f t="shared" si="18"/>
        <v/>
      </c>
    </row>
    <row r="1348" spans="1:8" ht="30">
      <c r="A1348" s="828"/>
      <c r="B1348" s="913"/>
      <c r="C1348" s="873" t="s">
        <v>2646</v>
      </c>
      <c r="D1348" s="874"/>
      <c r="E1348" s="874"/>
      <c r="F1348" s="855"/>
      <c r="G1348" s="856"/>
      <c r="H1348" s="857" t="str">
        <f t="shared" si="18"/>
        <v/>
      </c>
    </row>
    <row r="1349" spans="1:8" ht="30">
      <c r="A1349" s="828"/>
      <c r="B1349" s="913"/>
      <c r="C1349" s="873" t="s">
        <v>2647</v>
      </c>
      <c r="D1349" s="874"/>
      <c r="E1349" s="874"/>
      <c r="F1349" s="855"/>
      <c r="G1349" s="856"/>
      <c r="H1349" s="857" t="str">
        <f t="shared" si="18"/>
        <v/>
      </c>
    </row>
    <row r="1350" spans="1:8">
      <c r="A1350" s="828"/>
      <c r="B1350" s="913"/>
      <c r="C1350" s="873" t="s">
        <v>2648</v>
      </c>
      <c r="D1350" s="874"/>
      <c r="E1350" s="874"/>
      <c r="F1350" s="855"/>
      <c r="G1350" s="856"/>
      <c r="H1350" s="857" t="str">
        <f t="shared" si="18"/>
        <v/>
      </c>
    </row>
    <row r="1351" spans="1:8" ht="30">
      <c r="A1351" s="828"/>
      <c r="B1351" s="913"/>
      <c r="C1351" s="873" t="s">
        <v>2649</v>
      </c>
      <c r="D1351" s="874"/>
      <c r="E1351" s="874"/>
      <c r="F1351" s="855"/>
      <c r="G1351" s="856"/>
      <c r="H1351" s="857" t="str">
        <f t="shared" si="18"/>
        <v/>
      </c>
    </row>
    <row r="1352" spans="1:8">
      <c r="A1352" s="828"/>
      <c r="B1352" s="913"/>
      <c r="C1352" s="873" t="s">
        <v>2650</v>
      </c>
      <c r="D1352" s="874"/>
      <c r="E1352" s="874"/>
      <c r="F1352" s="855"/>
      <c r="G1352" s="856"/>
      <c r="H1352" s="857" t="str">
        <f t="shared" si="18"/>
        <v/>
      </c>
    </row>
    <row r="1353" spans="1:8" ht="30">
      <c r="A1353" s="828"/>
      <c r="B1353" s="913"/>
      <c r="C1353" s="873" t="s">
        <v>2651</v>
      </c>
      <c r="D1353" s="874"/>
      <c r="E1353" s="874"/>
      <c r="F1353" s="855"/>
      <c r="G1353" s="856"/>
      <c r="H1353" s="857" t="str">
        <f t="shared" si="18"/>
        <v/>
      </c>
    </row>
    <row r="1354" spans="1:8" ht="30">
      <c r="A1354" s="828"/>
      <c r="B1354" s="913"/>
      <c r="C1354" s="873" t="s">
        <v>2652</v>
      </c>
      <c r="D1354" s="874"/>
      <c r="E1354" s="874"/>
      <c r="F1354" s="855"/>
      <c r="G1354" s="856"/>
      <c r="H1354" s="857" t="str">
        <f t="shared" si="18"/>
        <v/>
      </c>
    </row>
    <row r="1355" spans="1:8" ht="30">
      <c r="A1355" s="828"/>
      <c r="B1355" s="913"/>
      <c r="C1355" s="873" t="s">
        <v>2653</v>
      </c>
      <c r="D1355" s="874"/>
      <c r="E1355" s="874"/>
      <c r="F1355" s="855"/>
      <c r="G1355" s="856"/>
      <c r="H1355" s="857" t="str">
        <f t="shared" si="18"/>
        <v/>
      </c>
    </row>
    <row r="1356" spans="1:8">
      <c r="A1356" s="828"/>
      <c r="B1356" s="913"/>
      <c r="C1356" s="876" t="s">
        <v>2654</v>
      </c>
      <c r="D1356" s="874"/>
      <c r="E1356" s="874"/>
      <c r="F1356" s="855"/>
      <c r="G1356" s="856"/>
      <c r="H1356" s="857" t="str">
        <f t="shared" si="18"/>
        <v/>
      </c>
    </row>
    <row r="1357" spans="1:8">
      <c r="A1357" s="828"/>
      <c r="B1357" s="913"/>
      <c r="C1357" s="873" t="s">
        <v>2655</v>
      </c>
      <c r="D1357" s="874"/>
      <c r="E1357" s="874"/>
      <c r="F1357" s="855"/>
      <c r="G1357" s="856"/>
      <c r="H1357" s="857" t="str">
        <f t="shared" si="18"/>
        <v/>
      </c>
    </row>
    <row r="1358" spans="1:8" ht="30">
      <c r="A1358" s="828"/>
      <c r="B1358" s="913"/>
      <c r="C1358" s="873" t="s">
        <v>2656</v>
      </c>
      <c r="D1358" s="874"/>
      <c r="E1358" s="874"/>
      <c r="F1358" s="855"/>
      <c r="G1358" s="856"/>
      <c r="H1358" s="857" t="str">
        <f t="shared" si="18"/>
        <v/>
      </c>
    </row>
    <row r="1359" spans="1:8" ht="30">
      <c r="A1359" s="828"/>
      <c r="B1359" s="913"/>
      <c r="C1359" s="873" t="s">
        <v>2657</v>
      </c>
      <c r="D1359" s="874"/>
      <c r="E1359" s="874"/>
      <c r="F1359" s="855"/>
      <c r="G1359" s="856"/>
      <c r="H1359" s="857" t="str">
        <f t="shared" si="18"/>
        <v/>
      </c>
    </row>
    <row r="1360" spans="1:8">
      <c r="A1360" s="828"/>
      <c r="B1360" s="913"/>
      <c r="C1360" s="876" t="s">
        <v>2141</v>
      </c>
      <c r="D1360" s="874"/>
      <c r="E1360" s="874"/>
      <c r="F1360" s="855"/>
      <c r="G1360" s="856"/>
      <c r="H1360" s="857" t="str">
        <f t="shared" si="18"/>
        <v/>
      </c>
    </row>
    <row r="1361" spans="1:8" ht="30">
      <c r="A1361" s="828"/>
      <c r="B1361" s="913"/>
      <c r="C1361" s="873" t="s">
        <v>2658</v>
      </c>
      <c r="D1361" s="874"/>
      <c r="E1361" s="874"/>
      <c r="F1361" s="855"/>
      <c r="G1361" s="856"/>
      <c r="H1361" s="857" t="str">
        <f t="shared" si="18"/>
        <v/>
      </c>
    </row>
    <row r="1362" spans="1:8" ht="30">
      <c r="A1362" s="828"/>
      <c r="B1362" s="913"/>
      <c r="C1362" s="873" t="s">
        <v>2659</v>
      </c>
      <c r="D1362" s="874"/>
      <c r="E1362" s="874"/>
      <c r="F1362" s="855"/>
      <c r="G1362" s="856"/>
      <c r="H1362" s="857" t="str">
        <f t="shared" si="18"/>
        <v/>
      </c>
    </row>
    <row r="1363" spans="1:8">
      <c r="A1363" s="828"/>
      <c r="B1363" s="913"/>
      <c r="C1363" s="873" t="s">
        <v>2660</v>
      </c>
      <c r="D1363" s="874"/>
      <c r="E1363" s="874"/>
      <c r="F1363" s="855"/>
      <c r="G1363" s="856"/>
      <c r="H1363" s="857" t="str">
        <f t="shared" si="18"/>
        <v/>
      </c>
    </row>
    <row r="1364" spans="1:8">
      <c r="A1364" s="828"/>
      <c r="B1364" s="913"/>
      <c r="C1364" s="873" t="s">
        <v>2661</v>
      </c>
      <c r="D1364" s="874"/>
      <c r="E1364" s="874"/>
      <c r="F1364" s="855"/>
      <c r="G1364" s="856"/>
      <c r="H1364" s="857" t="str">
        <f t="shared" si="18"/>
        <v/>
      </c>
    </row>
    <row r="1365" spans="1:8">
      <c r="A1365" s="828"/>
      <c r="B1365" s="913"/>
      <c r="C1365" s="873"/>
      <c r="D1365" s="874"/>
      <c r="E1365" s="874"/>
      <c r="F1365" s="855"/>
      <c r="G1365" s="856"/>
      <c r="H1365" s="857" t="str">
        <f t="shared" si="18"/>
        <v/>
      </c>
    </row>
    <row r="1366" spans="1:8">
      <c r="A1366" s="828"/>
      <c r="B1366" s="913" t="s">
        <v>2662</v>
      </c>
      <c r="C1366" s="884" t="s">
        <v>2663</v>
      </c>
      <c r="D1366" s="874">
        <v>1</v>
      </c>
      <c r="E1366" s="874" t="s">
        <v>3</v>
      </c>
      <c r="F1366" s="855"/>
      <c r="G1366" s="856"/>
      <c r="H1366" s="857">
        <f t="shared" si="18"/>
        <v>0</v>
      </c>
    </row>
    <row r="1367" spans="1:8">
      <c r="A1367" s="828"/>
      <c r="B1367" s="913"/>
      <c r="C1367" s="876" t="s">
        <v>2586</v>
      </c>
      <c r="D1367" s="874"/>
      <c r="E1367" s="874"/>
      <c r="F1367" s="855"/>
      <c r="G1367" s="856"/>
      <c r="H1367" s="857" t="str">
        <f t="shared" si="18"/>
        <v/>
      </c>
    </row>
    <row r="1368" spans="1:8" ht="30">
      <c r="A1368" s="828"/>
      <c r="B1368" s="913"/>
      <c r="C1368" s="873" t="s">
        <v>2627</v>
      </c>
      <c r="D1368" s="874"/>
      <c r="E1368" s="874"/>
      <c r="F1368" s="855"/>
      <c r="G1368" s="856"/>
      <c r="H1368" s="857" t="str">
        <f t="shared" si="18"/>
        <v/>
      </c>
    </row>
    <row r="1369" spans="1:8" ht="30">
      <c r="A1369" s="828"/>
      <c r="B1369" s="913"/>
      <c r="C1369" s="873" t="s">
        <v>2628</v>
      </c>
      <c r="D1369" s="874"/>
      <c r="E1369" s="874"/>
      <c r="F1369" s="855"/>
      <c r="G1369" s="856"/>
      <c r="H1369" s="857" t="str">
        <f t="shared" si="18"/>
        <v/>
      </c>
    </row>
    <row r="1370" spans="1:8" ht="60">
      <c r="A1370" s="828"/>
      <c r="B1370" s="913"/>
      <c r="C1370" s="873" t="s">
        <v>2629</v>
      </c>
      <c r="D1370" s="874"/>
      <c r="E1370" s="874"/>
      <c r="F1370" s="855"/>
      <c r="G1370" s="856"/>
      <c r="H1370" s="857" t="str">
        <f t="shared" si="18"/>
        <v/>
      </c>
    </row>
    <row r="1371" spans="1:8" ht="60">
      <c r="A1371" s="828"/>
      <c r="B1371" s="913"/>
      <c r="C1371" s="873" t="s">
        <v>2630</v>
      </c>
      <c r="D1371" s="874"/>
      <c r="E1371" s="874"/>
      <c r="F1371" s="855"/>
      <c r="G1371" s="856"/>
      <c r="H1371" s="857" t="str">
        <f t="shared" si="18"/>
        <v/>
      </c>
    </row>
    <row r="1372" spans="1:8">
      <c r="A1372" s="828"/>
      <c r="B1372" s="913"/>
      <c r="C1372" s="873" t="s">
        <v>2631</v>
      </c>
      <c r="D1372" s="874"/>
      <c r="E1372" s="874"/>
      <c r="F1372" s="855"/>
      <c r="G1372" s="856"/>
      <c r="H1372" s="857" t="str">
        <f t="shared" si="18"/>
        <v/>
      </c>
    </row>
    <row r="1373" spans="1:8" ht="30">
      <c r="A1373" s="828"/>
      <c r="B1373" s="913"/>
      <c r="C1373" s="873" t="s">
        <v>2632</v>
      </c>
      <c r="D1373" s="874"/>
      <c r="E1373" s="874"/>
      <c r="F1373" s="855"/>
      <c r="G1373" s="856"/>
      <c r="H1373" s="857" t="str">
        <f t="shared" si="18"/>
        <v/>
      </c>
    </row>
    <row r="1374" spans="1:8" ht="30">
      <c r="A1374" s="828"/>
      <c r="B1374" s="913"/>
      <c r="C1374" s="873" t="s">
        <v>2633</v>
      </c>
      <c r="D1374" s="874"/>
      <c r="E1374" s="874"/>
      <c r="F1374" s="855"/>
      <c r="G1374" s="856"/>
      <c r="H1374" s="857" t="str">
        <f t="shared" si="18"/>
        <v/>
      </c>
    </row>
    <row r="1375" spans="1:8" ht="30">
      <c r="A1375" s="828"/>
      <c r="B1375" s="913"/>
      <c r="C1375" s="873" t="s">
        <v>2664</v>
      </c>
      <c r="D1375" s="874"/>
      <c r="E1375" s="874"/>
      <c r="F1375" s="855"/>
      <c r="G1375" s="856"/>
      <c r="H1375" s="857" t="str">
        <f t="shared" si="18"/>
        <v/>
      </c>
    </row>
    <row r="1376" spans="1:8" ht="30">
      <c r="A1376" s="828"/>
      <c r="B1376" s="913"/>
      <c r="C1376" s="873" t="s">
        <v>2635</v>
      </c>
      <c r="D1376" s="874"/>
      <c r="E1376" s="874"/>
      <c r="F1376" s="855"/>
      <c r="G1376" s="856"/>
      <c r="H1376" s="857" t="str">
        <f t="shared" si="18"/>
        <v/>
      </c>
    </row>
    <row r="1377" spans="1:8">
      <c r="A1377" s="828"/>
      <c r="B1377" s="913"/>
      <c r="C1377" s="876" t="s">
        <v>2636</v>
      </c>
      <c r="D1377" s="874"/>
      <c r="E1377" s="874"/>
      <c r="F1377" s="855"/>
      <c r="G1377" s="856"/>
      <c r="H1377" s="857" t="str">
        <f t="shared" si="18"/>
        <v/>
      </c>
    </row>
    <row r="1378" spans="1:8" ht="60">
      <c r="A1378" s="828"/>
      <c r="B1378" s="913"/>
      <c r="C1378" s="873" t="s">
        <v>2637</v>
      </c>
      <c r="D1378" s="874"/>
      <c r="E1378" s="874"/>
      <c r="F1378" s="855"/>
      <c r="G1378" s="856"/>
      <c r="H1378" s="857" t="str">
        <f t="shared" si="18"/>
        <v/>
      </c>
    </row>
    <row r="1379" spans="1:8" ht="30">
      <c r="A1379" s="828"/>
      <c r="B1379" s="913"/>
      <c r="C1379" s="873" t="s">
        <v>2638</v>
      </c>
      <c r="D1379" s="874"/>
      <c r="E1379" s="874"/>
      <c r="F1379" s="855"/>
      <c r="G1379" s="856"/>
      <c r="H1379" s="857" t="str">
        <f t="shared" si="18"/>
        <v/>
      </c>
    </row>
    <row r="1380" spans="1:8" ht="60">
      <c r="A1380" s="828"/>
      <c r="B1380" s="913"/>
      <c r="C1380" s="873" t="s">
        <v>2639</v>
      </c>
      <c r="D1380" s="874"/>
      <c r="E1380" s="874"/>
      <c r="F1380" s="855"/>
      <c r="G1380" s="856"/>
      <c r="H1380" s="857" t="str">
        <f t="shared" si="18"/>
        <v/>
      </c>
    </row>
    <row r="1381" spans="1:8">
      <c r="A1381" s="828"/>
      <c r="B1381" s="913"/>
      <c r="C1381" s="873" t="s">
        <v>2640</v>
      </c>
      <c r="D1381" s="874"/>
      <c r="E1381" s="874"/>
      <c r="F1381" s="855"/>
      <c r="G1381" s="856"/>
      <c r="H1381" s="857" t="str">
        <f t="shared" si="18"/>
        <v/>
      </c>
    </row>
    <row r="1382" spans="1:8">
      <c r="A1382" s="828"/>
      <c r="B1382" s="913"/>
      <c r="C1382" s="876" t="s">
        <v>2641</v>
      </c>
      <c r="D1382" s="874"/>
      <c r="E1382" s="874"/>
      <c r="F1382" s="855"/>
      <c r="G1382" s="856"/>
      <c r="H1382" s="857" t="str">
        <f t="shared" si="18"/>
        <v/>
      </c>
    </row>
    <row r="1383" spans="1:8" ht="45">
      <c r="A1383" s="828"/>
      <c r="B1383" s="913"/>
      <c r="C1383" s="873" t="s">
        <v>2642</v>
      </c>
      <c r="D1383" s="874"/>
      <c r="E1383" s="874"/>
      <c r="F1383" s="855"/>
      <c r="G1383" s="856"/>
      <c r="H1383" s="857" t="str">
        <f t="shared" si="18"/>
        <v/>
      </c>
    </row>
    <row r="1384" spans="1:8">
      <c r="A1384" s="828"/>
      <c r="B1384" s="913"/>
      <c r="C1384" s="876" t="s">
        <v>2643</v>
      </c>
      <c r="D1384" s="874"/>
      <c r="E1384" s="874"/>
      <c r="F1384" s="855"/>
      <c r="G1384" s="856"/>
      <c r="H1384" s="857" t="str">
        <f t="shared" ref="H1384:H1465" si="19">IF(D1384="","",G1384*D1384)</f>
        <v/>
      </c>
    </row>
    <row r="1385" spans="1:8" ht="30">
      <c r="A1385" s="828"/>
      <c r="B1385" s="913"/>
      <c r="C1385" s="873" t="s">
        <v>2644</v>
      </c>
      <c r="D1385" s="874"/>
      <c r="E1385" s="874"/>
      <c r="F1385" s="855"/>
      <c r="G1385" s="856"/>
      <c r="H1385" s="857" t="str">
        <f t="shared" si="19"/>
        <v/>
      </c>
    </row>
    <row r="1386" spans="1:8" ht="45">
      <c r="A1386" s="828"/>
      <c r="B1386" s="913"/>
      <c r="C1386" s="873" t="s">
        <v>2645</v>
      </c>
      <c r="D1386" s="874"/>
      <c r="E1386" s="874"/>
      <c r="F1386" s="855"/>
      <c r="G1386" s="856"/>
      <c r="H1386" s="857" t="str">
        <f t="shared" si="19"/>
        <v/>
      </c>
    </row>
    <row r="1387" spans="1:8" ht="30">
      <c r="A1387" s="828"/>
      <c r="B1387" s="913"/>
      <c r="C1387" s="873" t="s">
        <v>2646</v>
      </c>
      <c r="D1387" s="874"/>
      <c r="E1387" s="874"/>
      <c r="F1387" s="855"/>
      <c r="G1387" s="856"/>
      <c r="H1387" s="857" t="str">
        <f t="shared" si="19"/>
        <v/>
      </c>
    </row>
    <row r="1388" spans="1:8" ht="30">
      <c r="A1388" s="828"/>
      <c r="B1388" s="913"/>
      <c r="C1388" s="873" t="s">
        <v>2647</v>
      </c>
      <c r="D1388" s="874"/>
      <c r="E1388" s="874"/>
      <c r="F1388" s="855"/>
      <c r="G1388" s="856"/>
      <c r="H1388" s="857" t="str">
        <f t="shared" si="19"/>
        <v/>
      </c>
    </row>
    <row r="1389" spans="1:8">
      <c r="A1389" s="828"/>
      <c r="B1389" s="913"/>
      <c r="C1389" s="873" t="s">
        <v>2648</v>
      </c>
      <c r="D1389" s="874"/>
      <c r="E1389" s="874"/>
      <c r="F1389" s="855"/>
      <c r="G1389" s="856"/>
      <c r="H1389" s="857" t="str">
        <f t="shared" si="19"/>
        <v/>
      </c>
    </row>
    <row r="1390" spans="1:8" ht="30">
      <c r="A1390" s="828"/>
      <c r="B1390" s="913"/>
      <c r="C1390" s="873" t="s">
        <v>2649</v>
      </c>
      <c r="D1390" s="874"/>
      <c r="E1390" s="874"/>
      <c r="F1390" s="855"/>
      <c r="G1390" s="856"/>
      <c r="H1390" s="857" t="str">
        <f t="shared" si="19"/>
        <v/>
      </c>
    </row>
    <row r="1391" spans="1:8">
      <c r="A1391" s="828"/>
      <c r="B1391" s="913"/>
      <c r="C1391" s="873" t="s">
        <v>2650</v>
      </c>
      <c r="D1391" s="874"/>
      <c r="E1391" s="874"/>
      <c r="F1391" s="855"/>
      <c r="G1391" s="856"/>
      <c r="H1391" s="857" t="str">
        <f t="shared" si="19"/>
        <v/>
      </c>
    </row>
    <row r="1392" spans="1:8" ht="30">
      <c r="A1392" s="828"/>
      <c r="B1392" s="913"/>
      <c r="C1392" s="873" t="s">
        <v>2651</v>
      </c>
      <c r="D1392" s="874"/>
      <c r="E1392" s="874"/>
      <c r="F1392" s="855"/>
      <c r="G1392" s="856"/>
      <c r="H1392" s="857" t="str">
        <f t="shared" si="19"/>
        <v/>
      </c>
    </row>
    <row r="1393" spans="1:8" ht="30">
      <c r="A1393" s="828"/>
      <c r="B1393" s="913"/>
      <c r="C1393" s="873" t="s">
        <v>2652</v>
      </c>
      <c r="D1393" s="874"/>
      <c r="E1393" s="874"/>
      <c r="F1393" s="855"/>
      <c r="G1393" s="856"/>
      <c r="H1393" s="857" t="str">
        <f t="shared" si="19"/>
        <v/>
      </c>
    </row>
    <row r="1394" spans="1:8" ht="30">
      <c r="A1394" s="828"/>
      <c r="B1394" s="913"/>
      <c r="C1394" s="873" t="s">
        <v>2653</v>
      </c>
      <c r="D1394" s="874"/>
      <c r="E1394" s="874"/>
      <c r="F1394" s="855"/>
      <c r="G1394" s="856"/>
      <c r="H1394" s="857" t="str">
        <f t="shared" si="19"/>
        <v/>
      </c>
    </row>
    <row r="1395" spans="1:8">
      <c r="A1395" s="828"/>
      <c r="B1395" s="913"/>
      <c r="C1395" s="876" t="s">
        <v>2654</v>
      </c>
      <c r="D1395" s="874"/>
      <c r="E1395" s="874"/>
      <c r="F1395" s="855"/>
      <c r="G1395" s="856"/>
      <c r="H1395" s="857" t="str">
        <f t="shared" si="19"/>
        <v/>
      </c>
    </row>
    <row r="1396" spans="1:8">
      <c r="A1396" s="828"/>
      <c r="B1396" s="913"/>
      <c r="C1396" s="873" t="s">
        <v>2655</v>
      </c>
      <c r="D1396" s="874"/>
      <c r="E1396" s="874"/>
      <c r="F1396" s="855"/>
      <c r="G1396" s="856"/>
      <c r="H1396" s="857" t="str">
        <f t="shared" si="19"/>
        <v/>
      </c>
    </row>
    <row r="1397" spans="1:8" ht="30">
      <c r="A1397" s="828"/>
      <c r="B1397" s="913"/>
      <c r="C1397" s="873" t="s">
        <v>2656</v>
      </c>
      <c r="D1397" s="874"/>
      <c r="E1397" s="874"/>
      <c r="F1397" s="855"/>
      <c r="G1397" s="856"/>
      <c r="H1397" s="857" t="str">
        <f t="shared" si="19"/>
        <v/>
      </c>
    </row>
    <row r="1398" spans="1:8" ht="30">
      <c r="A1398" s="828"/>
      <c r="B1398" s="913"/>
      <c r="C1398" s="873" t="s">
        <v>2657</v>
      </c>
      <c r="D1398" s="874"/>
      <c r="E1398" s="874"/>
      <c r="F1398" s="855"/>
      <c r="G1398" s="856"/>
      <c r="H1398" s="857" t="str">
        <f t="shared" si="19"/>
        <v/>
      </c>
    </row>
    <row r="1399" spans="1:8">
      <c r="A1399" s="828"/>
      <c r="B1399" s="913"/>
      <c r="C1399" s="876" t="s">
        <v>2141</v>
      </c>
      <c r="D1399" s="874"/>
      <c r="E1399" s="874"/>
      <c r="F1399" s="855"/>
      <c r="G1399" s="856"/>
      <c r="H1399" s="857" t="str">
        <f t="shared" si="19"/>
        <v/>
      </c>
    </row>
    <row r="1400" spans="1:8" ht="30">
      <c r="A1400" s="828"/>
      <c r="B1400" s="913"/>
      <c r="C1400" s="873" t="s">
        <v>2658</v>
      </c>
      <c r="D1400" s="874"/>
      <c r="E1400" s="874"/>
      <c r="F1400" s="855"/>
      <c r="G1400" s="856"/>
      <c r="H1400" s="857" t="str">
        <f t="shared" si="19"/>
        <v/>
      </c>
    </row>
    <row r="1401" spans="1:8" ht="30">
      <c r="A1401" s="828"/>
      <c r="B1401" s="913"/>
      <c r="C1401" s="873" t="s">
        <v>2659</v>
      </c>
      <c r="D1401" s="874"/>
      <c r="E1401" s="874"/>
      <c r="F1401" s="855"/>
      <c r="G1401" s="856"/>
      <c r="H1401" s="857" t="str">
        <f t="shared" si="19"/>
        <v/>
      </c>
    </row>
    <row r="1402" spans="1:8">
      <c r="A1402" s="828"/>
      <c r="B1402" s="913"/>
      <c r="C1402" s="873" t="s">
        <v>2660</v>
      </c>
      <c r="D1402" s="874"/>
      <c r="E1402" s="874"/>
      <c r="F1402" s="855"/>
      <c r="G1402" s="856"/>
      <c r="H1402" s="857" t="str">
        <f t="shared" si="19"/>
        <v/>
      </c>
    </row>
    <row r="1403" spans="1:8">
      <c r="A1403" s="828"/>
      <c r="B1403" s="913"/>
      <c r="C1403" s="873" t="s">
        <v>2661</v>
      </c>
      <c r="D1403" s="874"/>
      <c r="E1403" s="874"/>
      <c r="F1403" s="855"/>
      <c r="G1403" s="856"/>
      <c r="H1403" s="857" t="str">
        <f t="shared" si="19"/>
        <v/>
      </c>
    </row>
    <row r="1404" spans="1:8">
      <c r="A1404" s="828"/>
      <c r="B1404" s="913"/>
      <c r="C1404" s="873"/>
      <c r="D1404" s="874"/>
      <c r="E1404" s="874"/>
      <c r="F1404" s="855"/>
      <c r="G1404" s="856"/>
      <c r="H1404" s="857" t="str">
        <f t="shared" si="19"/>
        <v/>
      </c>
    </row>
    <row r="1405" spans="1:8">
      <c r="A1405" s="828"/>
      <c r="B1405" s="913" t="s">
        <v>2665</v>
      </c>
      <c r="C1405" s="884" t="s">
        <v>2666</v>
      </c>
      <c r="D1405" s="874">
        <v>1</v>
      </c>
      <c r="E1405" s="874" t="s">
        <v>3</v>
      </c>
      <c r="F1405" s="855"/>
      <c r="G1405" s="856"/>
      <c r="H1405" s="857">
        <f t="shared" si="19"/>
        <v>0</v>
      </c>
    </row>
    <row r="1406" spans="1:8">
      <c r="A1406" s="828"/>
      <c r="B1406" s="913"/>
      <c r="C1406" s="877" t="s">
        <v>2261</v>
      </c>
      <c r="D1406" s="874"/>
      <c r="E1406" s="874"/>
      <c r="F1406" s="855"/>
      <c r="G1406" s="856"/>
      <c r="H1406" s="857" t="str">
        <f t="shared" si="19"/>
        <v/>
      </c>
    </row>
    <row r="1407" spans="1:8" ht="30">
      <c r="A1407" s="828"/>
      <c r="B1407" s="913"/>
      <c r="C1407" s="877" t="s">
        <v>2667</v>
      </c>
      <c r="D1407" s="874"/>
      <c r="E1407" s="874"/>
      <c r="F1407" s="855"/>
      <c r="G1407" s="856"/>
      <c r="H1407" s="857" t="str">
        <f t="shared" si="19"/>
        <v/>
      </c>
    </row>
    <row r="1408" spans="1:8" ht="30">
      <c r="A1408" s="828"/>
      <c r="B1408" s="913"/>
      <c r="C1408" s="877" t="s">
        <v>2668</v>
      </c>
      <c r="D1408" s="874"/>
      <c r="E1408" s="874"/>
      <c r="F1408" s="855"/>
      <c r="G1408" s="856"/>
      <c r="H1408" s="857" t="str">
        <f t="shared" si="19"/>
        <v/>
      </c>
    </row>
    <row r="1409" spans="1:8" ht="45">
      <c r="A1409" s="828"/>
      <c r="B1409" s="913"/>
      <c r="C1409" s="877" t="s">
        <v>2669</v>
      </c>
      <c r="D1409" s="874"/>
      <c r="E1409" s="874"/>
      <c r="F1409" s="855"/>
      <c r="G1409" s="856"/>
      <c r="H1409" s="857" t="str">
        <f t="shared" si="19"/>
        <v/>
      </c>
    </row>
    <row r="1410" spans="1:8">
      <c r="A1410" s="828"/>
      <c r="B1410" s="913"/>
      <c r="C1410" s="877" t="s">
        <v>2037</v>
      </c>
      <c r="D1410" s="874"/>
      <c r="E1410" s="874"/>
      <c r="F1410" s="855"/>
      <c r="G1410" s="856"/>
      <c r="H1410" s="857" t="str">
        <f t="shared" si="19"/>
        <v/>
      </c>
    </row>
    <row r="1411" spans="1:8">
      <c r="A1411" s="828"/>
      <c r="B1411" s="913"/>
      <c r="C1411" s="877" t="s">
        <v>2670</v>
      </c>
      <c r="D1411" s="874"/>
      <c r="E1411" s="874"/>
      <c r="F1411" s="855"/>
      <c r="G1411" s="856"/>
      <c r="H1411" s="857" t="str">
        <f t="shared" si="19"/>
        <v/>
      </c>
    </row>
    <row r="1412" spans="1:8">
      <c r="A1412" s="828"/>
      <c r="B1412" s="913"/>
      <c r="C1412" s="877" t="s">
        <v>2671</v>
      </c>
      <c r="D1412" s="874"/>
      <c r="E1412" s="874"/>
      <c r="F1412" s="855"/>
      <c r="G1412" s="856"/>
      <c r="H1412" s="857" t="str">
        <f t="shared" si="19"/>
        <v/>
      </c>
    </row>
    <row r="1413" spans="1:8" ht="45">
      <c r="A1413" s="828"/>
      <c r="B1413" s="913"/>
      <c r="C1413" s="877" t="s">
        <v>2672</v>
      </c>
      <c r="D1413" s="874"/>
      <c r="E1413" s="874"/>
      <c r="F1413" s="855"/>
      <c r="G1413" s="856"/>
      <c r="H1413" s="857" t="str">
        <f t="shared" si="19"/>
        <v/>
      </c>
    </row>
    <row r="1414" spans="1:8">
      <c r="A1414" s="828"/>
      <c r="B1414" s="913"/>
      <c r="C1414" s="877" t="s">
        <v>2673</v>
      </c>
      <c r="D1414" s="874"/>
      <c r="E1414" s="874"/>
      <c r="F1414" s="855"/>
      <c r="G1414" s="856"/>
      <c r="H1414" s="857" t="str">
        <f t="shared" si="19"/>
        <v/>
      </c>
    </row>
    <row r="1415" spans="1:8">
      <c r="A1415" s="828"/>
      <c r="B1415" s="913"/>
      <c r="C1415" s="877" t="s">
        <v>2674</v>
      </c>
      <c r="D1415" s="874"/>
      <c r="E1415" s="874"/>
      <c r="F1415" s="855"/>
      <c r="G1415" s="856"/>
      <c r="H1415" s="857" t="str">
        <f t="shared" si="19"/>
        <v/>
      </c>
    </row>
    <row r="1416" spans="1:8">
      <c r="A1416" s="828"/>
      <c r="B1416" s="913"/>
      <c r="C1416" s="877" t="s">
        <v>2675</v>
      </c>
      <c r="D1416" s="874"/>
      <c r="E1416" s="874"/>
      <c r="F1416" s="855"/>
      <c r="G1416" s="856"/>
      <c r="H1416" s="857" t="str">
        <f t="shared" si="19"/>
        <v/>
      </c>
    </row>
    <row r="1417" spans="1:8">
      <c r="A1417" s="828"/>
      <c r="B1417" s="913"/>
      <c r="C1417" s="877" t="s">
        <v>2676</v>
      </c>
      <c r="D1417" s="874"/>
      <c r="E1417" s="874"/>
      <c r="F1417" s="855"/>
      <c r="G1417" s="856"/>
      <c r="H1417" s="857" t="str">
        <f t="shared" si="19"/>
        <v/>
      </c>
    </row>
    <row r="1418" spans="1:8">
      <c r="A1418" s="828"/>
      <c r="B1418" s="913"/>
      <c r="C1418" s="877" t="s">
        <v>2677</v>
      </c>
      <c r="D1418" s="874"/>
      <c r="E1418" s="874"/>
      <c r="F1418" s="855"/>
      <c r="G1418" s="856"/>
      <c r="H1418" s="857" t="str">
        <f t="shared" si="19"/>
        <v/>
      </c>
    </row>
    <row r="1419" spans="1:8">
      <c r="A1419" s="828"/>
      <c r="B1419" s="913"/>
      <c r="C1419" s="877" t="s">
        <v>2678</v>
      </c>
      <c r="D1419" s="874"/>
      <c r="E1419" s="874"/>
      <c r="F1419" s="855"/>
      <c r="G1419" s="856"/>
      <c r="H1419" s="857" t="str">
        <f t="shared" si="19"/>
        <v/>
      </c>
    </row>
    <row r="1420" spans="1:8" ht="30">
      <c r="A1420" s="828"/>
      <c r="B1420" s="913"/>
      <c r="C1420" s="877" t="s">
        <v>2679</v>
      </c>
      <c r="D1420" s="874"/>
      <c r="E1420" s="874"/>
      <c r="F1420" s="855"/>
      <c r="G1420" s="856"/>
      <c r="H1420" s="857" t="str">
        <f t="shared" si="19"/>
        <v/>
      </c>
    </row>
    <row r="1421" spans="1:8">
      <c r="A1421" s="828"/>
      <c r="B1421" s="913"/>
      <c r="C1421" s="877" t="s">
        <v>2680</v>
      </c>
      <c r="D1421" s="874"/>
      <c r="E1421" s="874"/>
      <c r="F1421" s="855"/>
      <c r="G1421" s="856"/>
      <c r="H1421" s="857" t="str">
        <f t="shared" si="19"/>
        <v/>
      </c>
    </row>
    <row r="1422" spans="1:8" ht="60">
      <c r="A1422" s="828"/>
      <c r="B1422" s="913"/>
      <c r="C1422" s="873" t="s">
        <v>2681</v>
      </c>
      <c r="D1422" s="874"/>
      <c r="E1422" s="874"/>
      <c r="F1422" s="855"/>
      <c r="G1422" s="856"/>
      <c r="H1422" s="857" t="str">
        <f t="shared" si="19"/>
        <v/>
      </c>
    </row>
    <row r="1423" spans="1:8">
      <c r="A1423" s="828"/>
      <c r="B1423" s="913"/>
      <c r="C1423" s="873" t="s">
        <v>2682</v>
      </c>
      <c r="D1423" s="874"/>
      <c r="E1423" s="874"/>
      <c r="F1423" s="855"/>
      <c r="G1423" s="856"/>
      <c r="H1423" s="857" t="str">
        <f t="shared" si="19"/>
        <v/>
      </c>
    </row>
    <row r="1424" spans="1:8">
      <c r="A1424" s="828"/>
      <c r="B1424" s="913"/>
      <c r="C1424" s="873" t="s">
        <v>2661</v>
      </c>
      <c r="D1424" s="874"/>
      <c r="E1424" s="874"/>
      <c r="F1424" s="855"/>
      <c r="G1424" s="856"/>
      <c r="H1424" s="857" t="str">
        <f t="shared" si="19"/>
        <v/>
      </c>
    </row>
    <row r="1425" spans="1:8">
      <c r="A1425" s="828"/>
      <c r="B1425" s="913"/>
      <c r="C1425" s="873"/>
      <c r="D1425" s="874"/>
      <c r="E1425" s="874"/>
      <c r="F1425" s="855"/>
      <c r="G1425" s="856"/>
      <c r="H1425" s="857" t="str">
        <f t="shared" si="19"/>
        <v/>
      </c>
    </row>
    <row r="1426" spans="1:8">
      <c r="A1426" s="828"/>
      <c r="B1426" s="913" t="s">
        <v>2683</v>
      </c>
      <c r="C1426" s="884" t="s">
        <v>2684</v>
      </c>
      <c r="D1426" s="874">
        <v>1</v>
      </c>
      <c r="E1426" s="874" t="s">
        <v>3</v>
      </c>
      <c r="F1426" s="855"/>
      <c r="G1426" s="856"/>
      <c r="H1426" s="857">
        <f t="shared" si="19"/>
        <v>0</v>
      </c>
    </row>
    <row r="1427" spans="1:8">
      <c r="A1427" s="828"/>
      <c r="B1427" s="913"/>
      <c r="C1427" s="873" t="s">
        <v>2685</v>
      </c>
      <c r="D1427" s="874"/>
      <c r="E1427" s="874"/>
      <c r="F1427" s="855"/>
      <c r="G1427" s="856"/>
      <c r="H1427" s="857" t="str">
        <f t="shared" si="19"/>
        <v/>
      </c>
    </row>
    <row r="1428" spans="1:8">
      <c r="A1428" s="828"/>
      <c r="B1428" s="913"/>
      <c r="C1428" s="873" t="s">
        <v>2357</v>
      </c>
      <c r="D1428" s="874"/>
      <c r="E1428" s="874"/>
      <c r="F1428" s="855"/>
      <c r="G1428" s="856"/>
      <c r="H1428" s="857" t="str">
        <f t="shared" si="19"/>
        <v/>
      </c>
    </row>
    <row r="1429" spans="1:8" ht="30">
      <c r="A1429" s="828"/>
      <c r="B1429" s="913"/>
      <c r="C1429" s="873" t="s">
        <v>2686</v>
      </c>
      <c r="D1429" s="874"/>
      <c r="E1429" s="874"/>
      <c r="F1429" s="855"/>
      <c r="G1429" s="856"/>
      <c r="H1429" s="857" t="str">
        <f t="shared" si="19"/>
        <v/>
      </c>
    </row>
    <row r="1430" spans="1:8">
      <c r="A1430" s="828"/>
      <c r="B1430" s="913"/>
      <c r="C1430" s="873" t="s">
        <v>2430</v>
      </c>
      <c r="D1430" s="874"/>
      <c r="E1430" s="874"/>
      <c r="F1430" s="855"/>
      <c r="G1430" s="856"/>
      <c r="H1430" s="857" t="str">
        <f t="shared" si="19"/>
        <v/>
      </c>
    </row>
    <row r="1431" spans="1:8">
      <c r="A1431" s="828"/>
      <c r="B1431" s="913"/>
      <c r="C1431" s="873" t="s">
        <v>2687</v>
      </c>
      <c r="D1431" s="874"/>
      <c r="E1431" s="874"/>
      <c r="F1431" s="855"/>
      <c r="G1431" s="856"/>
      <c r="H1431" s="857" t="str">
        <f t="shared" si="19"/>
        <v/>
      </c>
    </row>
    <row r="1432" spans="1:8" ht="30">
      <c r="A1432" s="828"/>
      <c r="B1432" s="913"/>
      <c r="C1432" s="873" t="s">
        <v>2688</v>
      </c>
      <c r="D1432" s="874"/>
      <c r="E1432" s="874"/>
      <c r="F1432" s="855"/>
      <c r="G1432" s="856"/>
      <c r="H1432" s="857" t="str">
        <f t="shared" si="19"/>
        <v/>
      </c>
    </row>
    <row r="1433" spans="1:8" ht="30">
      <c r="A1433" s="828"/>
      <c r="B1433" s="913"/>
      <c r="C1433" s="873" t="s">
        <v>2689</v>
      </c>
      <c r="D1433" s="874"/>
      <c r="E1433" s="874"/>
      <c r="F1433" s="855"/>
      <c r="G1433" s="856"/>
      <c r="H1433" s="857" t="str">
        <f t="shared" si="19"/>
        <v/>
      </c>
    </row>
    <row r="1434" spans="1:8">
      <c r="A1434" s="828"/>
      <c r="B1434" s="913"/>
      <c r="C1434" s="873" t="s">
        <v>2434</v>
      </c>
      <c r="D1434" s="874"/>
      <c r="E1434" s="874"/>
      <c r="F1434" s="855"/>
      <c r="G1434" s="856"/>
      <c r="H1434" s="857" t="str">
        <f t="shared" si="19"/>
        <v/>
      </c>
    </row>
    <row r="1435" spans="1:8" ht="30">
      <c r="A1435" s="828"/>
      <c r="B1435" s="913"/>
      <c r="C1435" s="873" t="s">
        <v>2690</v>
      </c>
      <c r="D1435" s="874"/>
      <c r="E1435" s="874"/>
      <c r="F1435" s="855"/>
      <c r="G1435" s="856"/>
      <c r="H1435" s="857" t="str">
        <f t="shared" si="19"/>
        <v/>
      </c>
    </row>
    <row r="1436" spans="1:8" ht="30">
      <c r="A1436" s="828"/>
      <c r="B1436" s="913"/>
      <c r="C1436" s="873" t="s">
        <v>2691</v>
      </c>
      <c r="D1436" s="874"/>
      <c r="E1436" s="874"/>
      <c r="F1436" s="855"/>
      <c r="G1436" s="856"/>
      <c r="H1436" s="857" t="str">
        <f t="shared" si="19"/>
        <v/>
      </c>
    </row>
    <row r="1437" spans="1:8">
      <c r="A1437" s="828"/>
      <c r="B1437" s="913"/>
      <c r="C1437" s="873"/>
      <c r="D1437" s="874"/>
      <c r="E1437" s="874"/>
      <c r="F1437" s="855"/>
      <c r="G1437" s="856"/>
      <c r="H1437" s="857" t="str">
        <f t="shared" si="19"/>
        <v/>
      </c>
    </row>
    <row r="1438" spans="1:8">
      <c r="A1438" s="828"/>
      <c r="B1438" s="916" t="s">
        <v>1989</v>
      </c>
      <c r="C1438" s="922" t="s">
        <v>1990</v>
      </c>
      <c r="D1438" s="883">
        <v>1</v>
      </c>
      <c r="E1438" s="883" t="s">
        <v>3</v>
      </c>
      <c r="F1438" s="855"/>
      <c r="G1438" s="856"/>
      <c r="H1438" s="857">
        <f t="shared" si="19"/>
        <v>0</v>
      </c>
    </row>
    <row r="1439" spans="1:8" ht="30">
      <c r="A1439" s="828"/>
      <c r="B1439" s="916"/>
      <c r="C1439" s="945" t="s">
        <v>2073</v>
      </c>
      <c r="D1439" s="883"/>
      <c r="E1439" s="883"/>
      <c r="F1439" s="855"/>
      <c r="G1439" s="856"/>
      <c r="H1439" s="857" t="str">
        <f t="shared" si="19"/>
        <v/>
      </c>
    </row>
    <row r="1440" spans="1:8">
      <c r="A1440" s="828"/>
      <c r="B1440" s="916"/>
      <c r="C1440" s="873" t="s">
        <v>2692</v>
      </c>
      <c r="D1440" s="883"/>
      <c r="E1440" s="883"/>
      <c r="F1440" s="855"/>
      <c r="G1440" s="856"/>
      <c r="H1440" s="857" t="str">
        <f t="shared" si="19"/>
        <v/>
      </c>
    </row>
    <row r="1441" spans="1:8" ht="45">
      <c r="A1441" s="828"/>
      <c r="B1441" s="913"/>
      <c r="C1441" s="875" t="s">
        <v>2075</v>
      </c>
      <c r="D1441" s="874"/>
      <c r="E1441" s="874"/>
      <c r="F1441" s="855"/>
      <c r="G1441" s="856"/>
      <c r="H1441" s="857" t="str">
        <f t="shared" si="19"/>
        <v/>
      </c>
    </row>
    <row r="1442" spans="1:8" ht="45">
      <c r="A1442" s="828"/>
      <c r="B1442" s="913"/>
      <c r="C1442" s="875" t="s">
        <v>2076</v>
      </c>
      <c r="D1442" s="874"/>
      <c r="E1442" s="874"/>
      <c r="F1442" s="855"/>
      <c r="G1442" s="856"/>
      <c r="H1442" s="857" t="str">
        <f t="shared" si="19"/>
        <v/>
      </c>
    </row>
    <row r="1443" spans="1:8" ht="30">
      <c r="A1443" s="828"/>
      <c r="B1443" s="913"/>
      <c r="C1443" s="875" t="s">
        <v>2077</v>
      </c>
      <c r="D1443" s="874"/>
      <c r="E1443" s="874"/>
      <c r="F1443" s="855"/>
      <c r="G1443" s="856"/>
      <c r="H1443" s="857" t="str">
        <f t="shared" si="19"/>
        <v/>
      </c>
    </row>
    <row r="1444" spans="1:8" ht="60">
      <c r="A1444" s="828"/>
      <c r="B1444" s="913"/>
      <c r="C1444" s="875" t="s">
        <v>2078</v>
      </c>
      <c r="D1444" s="874"/>
      <c r="E1444" s="874"/>
      <c r="F1444" s="855"/>
      <c r="G1444" s="856"/>
      <c r="H1444" s="857" t="str">
        <f t="shared" si="19"/>
        <v/>
      </c>
    </row>
    <row r="1445" spans="1:8" ht="30">
      <c r="A1445" s="828"/>
      <c r="B1445" s="913"/>
      <c r="C1445" s="875" t="s">
        <v>2079</v>
      </c>
      <c r="D1445" s="874"/>
      <c r="E1445" s="874"/>
      <c r="F1445" s="855"/>
      <c r="G1445" s="856"/>
      <c r="H1445" s="857" t="str">
        <f t="shared" si="19"/>
        <v/>
      </c>
    </row>
    <row r="1446" spans="1:8">
      <c r="A1446" s="828"/>
      <c r="B1446" s="913"/>
      <c r="C1446" s="873"/>
      <c r="D1446" s="874"/>
      <c r="E1446" s="874"/>
      <c r="F1446" s="855"/>
      <c r="G1446" s="856"/>
      <c r="H1446" s="857" t="str">
        <f t="shared" si="19"/>
        <v/>
      </c>
    </row>
    <row r="1447" spans="1:8">
      <c r="A1447" s="828"/>
      <c r="B1447" s="916" t="s">
        <v>1991</v>
      </c>
      <c r="C1447" s="922" t="s">
        <v>1992</v>
      </c>
      <c r="D1447" s="883">
        <v>1</v>
      </c>
      <c r="E1447" s="883" t="s">
        <v>3</v>
      </c>
      <c r="F1447" s="855"/>
      <c r="G1447" s="856"/>
      <c r="H1447" s="857">
        <f t="shared" si="19"/>
        <v>0</v>
      </c>
    </row>
    <row r="1448" spans="1:8" ht="30">
      <c r="A1448" s="828"/>
      <c r="B1448" s="916"/>
      <c r="C1448" s="945" t="s">
        <v>2073</v>
      </c>
      <c r="D1448" s="883"/>
      <c r="E1448" s="883"/>
      <c r="F1448" s="855"/>
      <c r="G1448" s="856"/>
      <c r="H1448" s="857" t="str">
        <f t="shared" si="19"/>
        <v/>
      </c>
    </row>
    <row r="1449" spans="1:8">
      <c r="A1449" s="828"/>
      <c r="B1449" s="916"/>
      <c r="C1449" s="873" t="s">
        <v>2693</v>
      </c>
      <c r="D1449" s="883"/>
      <c r="E1449" s="883"/>
      <c r="F1449" s="855"/>
      <c r="G1449" s="856"/>
      <c r="H1449" s="857" t="str">
        <f t="shared" si="19"/>
        <v/>
      </c>
    </row>
    <row r="1450" spans="1:8" ht="45">
      <c r="A1450" s="828"/>
      <c r="B1450" s="913"/>
      <c r="C1450" s="875" t="s">
        <v>2075</v>
      </c>
      <c r="D1450" s="874"/>
      <c r="E1450" s="874"/>
      <c r="F1450" s="855"/>
      <c r="G1450" s="856"/>
      <c r="H1450" s="857" t="str">
        <f t="shared" si="19"/>
        <v/>
      </c>
    </row>
    <row r="1451" spans="1:8" ht="45">
      <c r="A1451" s="828"/>
      <c r="B1451" s="913"/>
      <c r="C1451" s="875" t="s">
        <v>2076</v>
      </c>
      <c r="D1451" s="874"/>
      <c r="E1451" s="874"/>
      <c r="F1451" s="855"/>
      <c r="G1451" s="856"/>
      <c r="H1451" s="857" t="str">
        <f t="shared" si="19"/>
        <v/>
      </c>
    </row>
    <row r="1452" spans="1:8" ht="30">
      <c r="A1452" s="828"/>
      <c r="B1452" s="913"/>
      <c r="C1452" s="875" t="s">
        <v>2077</v>
      </c>
      <c r="D1452" s="874"/>
      <c r="E1452" s="874"/>
      <c r="F1452" s="855"/>
      <c r="G1452" s="856"/>
      <c r="H1452" s="857" t="str">
        <f t="shared" si="19"/>
        <v/>
      </c>
    </row>
    <row r="1453" spans="1:8" ht="60">
      <c r="A1453" s="828"/>
      <c r="B1453" s="913"/>
      <c r="C1453" s="875" t="s">
        <v>2078</v>
      </c>
      <c r="D1453" s="874"/>
      <c r="E1453" s="874"/>
      <c r="F1453" s="855"/>
      <c r="G1453" s="856"/>
      <c r="H1453" s="857" t="str">
        <f t="shared" si="19"/>
        <v/>
      </c>
    </row>
    <row r="1454" spans="1:8" ht="30">
      <c r="A1454" s="828"/>
      <c r="B1454" s="913"/>
      <c r="C1454" s="875" t="s">
        <v>2079</v>
      </c>
      <c r="D1454" s="874"/>
      <c r="E1454" s="874"/>
      <c r="F1454" s="855"/>
      <c r="G1454" s="856"/>
      <c r="H1454" s="857" t="str">
        <f t="shared" si="19"/>
        <v/>
      </c>
    </row>
    <row r="1455" spans="1:8">
      <c r="A1455" s="828"/>
      <c r="B1455" s="913"/>
      <c r="C1455" s="873"/>
      <c r="D1455" s="874"/>
      <c r="E1455" s="874"/>
      <c r="F1455" s="855"/>
      <c r="G1455" s="856"/>
      <c r="H1455" s="857" t="str">
        <f t="shared" si="19"/>
        <v/>
      </c>
    </row>
    <row r="1456" spans="1:8" ht="18.75">
      <c r="A1456" s="828"/>
      <c r="B1456" s="913"/>
      <c r="C1456" s="908" t="s">
        <v>2694</v>
      </c>
      <c r="D1456" s="874"/>
      <c r="E1456" s="874"/>
      <c r="F1456" s="855"/>
      <c r="G1456" s="856"/>
      <c r="H1456" s="857" t="str">
        <f t="shared" si="19"/>
        <v/>
      </c>
    </row>
    <row r="1457" spans="1:8">
      <c r="A1457" s="828"/>
      <c r="B1457" s="913"/>
      <c r="C1457" s="873"/>
      <c r="D1457" s="874"/>
      <c r="E1457" s="874"/>
      <c r="F1457" s="855"/>
      <c r="G1457" s="856"/>
      <c r="H1457" s="857" t="str">
        <f t="shared" si="19"/>
        <v/>
      </c>
    </row>
    <row r="1458" spans="1:8">
      <c r="A1458" s="828"/>
      <c r="B1458" s="916" t="s">
        <v>1969</v>
      </c>
      <c r="C1458" s="922" t="s">
        <v>1970</v>
      </c>
      <c r="D1458" s="883">
        <v>1</v>
      </c>
      <c r="E1458" s="883" t="s">
        <v>1971</v>
      </c>
      <c r="F1458" s="855"/>
      <c r="G1458" s="856"/>
      <c r="H1458" s="857">
        <f t="shared" si="19"/>
        <v>0</v>
      </c>
    </row>
    <row r="1459" spans="1:8">
      <c r="A1459" s="828"/>
      <c r="B1459" s="916"/>
      <c r="C1459" s="922" t="s">
        <v>1972</v>
      </c>
      <c r="D1459" s="883"/>
      <c r="E1459" s="883"/>
      <c r="F1459" s="855"/>
      <c r="G1459" s="856"/>
      <c r="H1459" s="857" t="str">
        <f t="shared" si="19"/>
        <v/>
      </c>
    </row>
    <row r="1460" spans="1:8" ht="30">
      <c r="A1460" s="828"/>
      <c r="B1460" s="913"/>
      <c r="C1460" s="945" t="s">
        <v>2073</v>
      </c>
      <c r="D1460" s="874"/>
      <c r="E1460" s="874"/>
      <c r="F1460" s="855"/>
      <c r="G1460" s="856"/>
      <c r="H1460" s="857" t="str">
        <f t="shared" si="19"/>
        <v/>
      </c>
    </row>
    <row r="1461" spans="1:8">
      <c r="A1461" s="828"/>
      <c r="B1461" s="913"/>
      <c r="C1461" s="873" t="s">
        <v>2695</v>
      </c>
      <c r="D1461" s="874"/>
      <c r="E1461" s="874"/>
      <c r="F1461" s="855"/>
      <c r="G1461" s="856"/>
      <c r="H1461" s="857" t="str">
        <f t="shared" si="19"/>
        <v/>
      </c>
    </row>
    <row r="1462" spans="1:8" ht="45">
      <c r="A1462" s="828"/>
      <c r="B1462" s="913"/>
      <c r="C1462" s="875" t="s">
        <v>2075</v>
      </c>
      <c r="D1462" s="874"/>
      <c r="E1462" s="874"/>
      <c r="F1462" s="855"/>
      <c r="G1462" s="856"/>
      <c r="H1462" s="857" t="str">
        <f t="shared" si="19"/>
        <v/>
      </c>
    </row>
    <row r="1463" spans="1:8" ht="45">
      <c r="A1463" s="828"/>
      <c r="B1463" s="913"/>
      <c r="C1463" s="875" t="s">
        <v>2076</v>
      </c>
      <c r="D1463" s="874"/>
      <c r="E1463" s="874"/>
      <c r="F1463" s="855"/>
      <c r="G1463" s="856"/>
      <c r="H1463" s="857" t="str">
        <f t="shared" si="19"/>
        <v/>
      </c>
    </row>
    <row r="1464" spans="1:8" ht="30">
      <c r="A1464" s="828"/>
      <c r="B1464" s="913"/>
      <c r="C1464" s="875" t="s">
        <v>2077</v>
      </c>
      <c r="D1464" s="874"/>
      <c r="E1464" s="874"/>
      <c r="F1464" s="855"/>
      <c r="G1464" s="856"/>
      <c r="H1464" s="857" t="str">
        <f t="shared" si="19"/>
        <v/>
      </c>
    </row>
    <row r="1465" spans="1:8" ht="60">
      <c r="A1465" s="828"/>
      <c r="B1465" s="913"/>
      <c r="C1465" s="875" t="s">
        <v>2078</v>
      </c>
      <c r="D1465" s="874"/>
      <c r="E1465" s="874"/>
      <c r="F1465" s="855"/>
      <c r="G1465" s="856"/>
      <c r="H1465" s="857" t="str">
        <f t="shared" si="19"/>
        <v/>
      </c>
    </row>
    <row r="1466" spans="1:8" ht="30">
      <c r="A1466" s="828"/>
      <c r="B1466" s="913"/>
      <c r="C1466" s="875" t="s">
        <v>2079</v>
      </c>
      <c r="D1466" s="874"/>
      <c r="E1466" s="874"/>
      <c r="F1466" s="855"/>
      <c r="G1466" s="856"/>
      <c r="H1466" s="857" t="str">
        <f t="shared" ref="H1466:H1529" si="20">IF(D1466="","",G1466*D1466)</f>
        <v/>
      </c>
    </row>
    <row r="1467" spans="1:8">
      <c r="A1467" s="828"/>
      <c r="B1467" s="913"/>
      <c r="C1467" s="873"/>
      <c r="D1467" s="874"/>
      <c r="E1467" s="874"/>
      <c r="F1467" s="855"/>
      <c r="G1467" s="856"/>
      <c r="H1467" s="857" t="str">
        <f t="shared" si="20"/>
        <v/>
      </c>
    </row>
    <row r="1468" spans="1:8">
      <c r="A1468" s="828"/>
      <c r="B1468" s="916" t="s">
        <v>1973</v>
      </c>
      <c r="C1468" s="922" t="s">
        <v>1974</v>
      </c>
      <c r="D1468" s="883">
        <v>1</v>
      </c>
      <c r="E1468" s="883" t="s">
        <v>3</v>
      </c>
      <c r="F1468" s="855"/>
      <c r="G1468" s="856"/>
      <c r="H1468" s="857">
        <f t="shared" si="20"/>
        <v>0</v>
      </c>
    </row>
    <row r="1469" spans="1:8">
      <c r="A1469" s="828"/>
      <c r="B1469" s="916"/>
      <c r="C1469" s="922" t="s">
        <v>1972</v>
      </c>
      <c r="D1469" s="883"/>
      <c r="E1469" s="883"/>
      <c r="F1469" s="855"/>
      <c r="G1469" s="856"/>
      <c r="H1469" s="857" t="str">
        <f t="shared" si="20"/>
        <v/>
      </c>
    </row>
    <row r="1470" spans="1:8" ht="30">
      <c r="A1470" s="828"/>
      <c r="B1470" s="913"/>
      <c r="C1470" s="945" t="s">
        <v>2073</v>
      </c>
      <c r="D1470" s="874"/>
      <c r="E1470" s="874"/>
      <c r="F1470" s="855"/>
      <c r="G1470" s="856"/>
      <c r="H1470" s="857" t="str">
        <f t="shared" si="20"/>
        <v/>
      </c>
    </row>
    <row r="1471" spans="1:8">
      <c r="A1471" s="828"/>
      <c r="B1471" s="913"/>
      <c r="C1471" s="873" t="s">
        <v>2695</v>
      </c>
      <c r="D1471" s="874"/>
      <c r="E1471" s="874"/>
      <c r="F1471" s="855"/>
      <c r="G1471" s="856"/>
      <c r="H1471" s="857" t="str">
        <f t="shared" si="20"/>
        <v/>
      </c>
    </row>
    <row r="1472" spans="1:8" ht="45">
      <c r="A1472" s="828"/>
      <c r="B1472" s="913"/>
      <c r="C1472" s="875" t="s">
        <v>2075</v>
      </c>
      <c r="D1472" s="874"/>
      <c r="E1472" s="874"/>
      <c r="F1472" s="855"/>
      <c r="G1472" s="856"/>
      <c r="H1472" s="857" t="str">
        <f t="shared" si="20"/>
        <v/>
      </c>
    </row>
    <row r="1473" spans="1:8" ht="45">
      <c r="A1473" s="828"/>
      <c r="B1473" s="913"/>
      <c r="C1473" s="875" t="s">
        <v>2076</v>
      </c>
      <c r="D1473" s="874"/>
      <c r="E1473" s="874"/>
      <c r="F1473" s="855"/>
      <c r="G1473" s="856"/>
      <c r="H1473" s="857" t="str">
        <f t="shared" si="20"/>
        <v/>
      </c>
    </row>
    <row r="1474" spans="1:8" ht="30">
      <c r="A1474" s="828"/>
      <c r="B1474" s="913"/>
      <c r="C1474" s="875" t="s">
        <v>2077</v>
      </c>
      <c r="D1474" s="874"/>
      <c r="E1474" s="874"/>
      <c r="F1474" s="855"/>
      <c r="G1474" s="856"/>
      <c r="H1474" s="857" t="str">
        <f t="shared" si="20"/>
        <v/>
      </c>
    </row>
    <row r="1475" spans="1:8" ht="60">
      <c r="A1475" s="828"/>
      <c r="B1475" s="913"/>
      <c r="C1475" s="875" t="s">
        <v>2078</v>
      </c>
      <c r="D1475" s="874"/>
      <c r="E1475" s="874"/>
      <c r="F1475" s="855"/>
      <c r="G1475" s="856"/>
      <c r="H1475" s="857" t="str">
        <f t="shared" si="20"/>
        <v/>
      </c>
    </row>
    <row r="1476" spans="1:8" ht="30">
      <c r="A1476" s="828"/>
      <c r="B1476" s="913"/>
      <c r="C1476" s="875" t="s">
        <v>2079</v>
      </c>
      <c r="D1476" s="874"/>
      <c r="E1476" s="874"/>
      <c r="F1476" s="855"/>
      <c r="G1476" s="856"/>
      <c r="H1476" s="857" t="str">
        <f t="shared" si="20"/>
        <v/>
      </c>
    </row>
    <row r="1477" spans="1:8">
      <c r="A1477" s="828"/>
      <c r="B1477" s="913"/>
      <c r="C1477" s="873"/>
      <c r="D1477" s="874"/>
      <c r="E1477" s="874"/>
      <c r="F1477" s="855"/>
      <c r="G1477" s="856"/>
      <c r="H1477" s="857" t="str">
        <f t="shared" si="20"/>
        <v/>
      </c>
    </row>
    <row r="1478" spans="1:8">
      <c r="A1478" s="828"/>
      <c r="B1478" s="916" t="s">
        <v>1975</v>
      </c>
      <c r="C1478" s="922" t="s">
        <v>1976</v>
      </c>
      <c r="D1478" s="883">
        <v>1</v>
      </c>
      <c r="E1478" s="883" t="s">
        <v>3</v>
      </c>
      <c r="F1478" s="855"/>
      <c r="G1478" s="856"/>
      <c r="H1478" s="857">
        <f t="shared" si="20"/>
        <v>0</v>
      </c>
    </row>
    <row r="1479" spans="1:8">
      <c r="A1479" s="828"/>
      <c r="B1479" s="916"/>
      <c r="C1479" s="922" t="s">
        <v>1977</v>
      </c>
      <c r="D1479" s="883"/>
      <c r="E1479" s="883"/>
      <c r="F1479" s="855"/>
      <c r="G1479" s="856"/>
      <c r="H1479" s="857" t="str">
        <f t="shared" si="20"/>
        <v/>
      </c>
    </row>
    <row r="1480" spans="1:8" ht="30">
      <c r="A1480" s="828"/>
      <c r="B1480" s="913"/>
      <c r="C1480" s="945" t="s">
        <v>2073</v>
      </c>
      <c r="D1480" s="874"/>
      <c r="E1480" s="874"/>
      <c r="F1480" s="855"/>
      <c r="G1480" s="856"/>
      <c r="H1480" s="857" t="str">
        <f t="shared" si="20"/>
        <v/>
      </c>
    </row>
    <row r="1481" spans="1:8">
      <c r="A1481" s="828"/>
      <c r="B1481" s="913"/>
      <c r="C1481" s="873" t="s">
        <v>2695</v>
      </c>
      <c r="D1481" s="874"/>
      <c r="E1481" s="874"/>
      <c r="F1481" s="855"/>
      <c r="G1481" s="856"/>
      <c r="H1481" s="857" t="str">
        <f t="shared" si="20"/>
        <v/>
      </c>
    </row>
    <row r="1482" spans="1:8" ht="45">
      <c r="A1482" s="828"/>
      <c r="B1482" s="913"/>
      <c r="C1482" s="875" t="s">
        <v>2075</v>
      </c>
      <c r="D1482" s="874"/>
      <c r="E1482" s="874"/>
      <c r="F1482" s="855"/>
      <c r="G1482" s="856"/>
      <c r="H1482" s="857" t="str">
        <f t="shared" si="20"/>
        <v/>
      </c>
    </row>
    <row r="1483" spans="1:8" ht="45">
      <c r="A1483" s="828"/>
      <c r="B1483" s="913"/>
      <c r="C1483" s="875" t="s">
        <v>2076</v>
      </c>
      <c r="D1483" s="874"/>
      <c r="E1483" s="874"/>
      <c r="F1483" s="855"/>
      <c r="G1483" s="856"/>
      <c r="H1483" s="857" t="str">
        <f t="shared" si="20"/>
        <v/>
      </c>
    </row>
    <row r="1484" spans="1:8" ht="30">
      <c r="A1484" s="828"/>
      <c r="B1484" s="913"/>
      <c r="C1484" s="875" t="s">
        <v>2077</v>
      </c>
      <c r="D1484" s="874"/>
      <c r="E1484" s="874"/>
      <c r="F1484" s="855"/>
      <c r="G1484" s="856"/>
      <c r="H1484" s="857" t="str">
        <f t="shared" si="20"/>
        <v/>
      </c>
    </row>
    <row r="1485" spans="1:8" ht="60">
      <c r="A1485" s="828"/>
      <c r="B1485" s="913"/>
      <c r="C1485" s="875" t="s">
        <v>2078</v>
      </c>
      <c r="D1485" s="874"/>
      <c r="E1485" s="874"/>
      <c r="F1485" s="855"/>
      <c r="G1485" s="856"/>
      <c r="H1485" s="857" t="str">
        <f t="shared" si="20"/>
        <v/>
      </c>
    </row>
    <row r="1486" spans="1:8" ht="30">
      <c r="A1486" s="828"/>
      <c r="B1486" s="913"/>
      <c r="C1486" s="875" t="s">
        <v>2079</v>
      </c>
      <c r="D1486" s="874"/>
      <c r="E1486" s="874"/>
      <c r="F1486" s="855"/>
      <c r="G1486" s="856"/>
      <c r="H1486" s="857" t="str">
        <f t="shared" si="20"/>
        <v/>
      </c>
    </row>
    <row r="1487" spans="1:8">
      <c r="A1487" s="828"/>
      <c r="B1487" s="913"/>
      <c r="C1487" s="873"/>
      <c r="D1487" s="874"/>
      <c r="E1487" s="874"/>
      <c r="F1487" s="855"/>
      <c r="G1487" s="856"/>
      <c r="H1487" s="857" t="str">
        <f t="shared" si="20"/>
        <v/>
      </c>
    </row>
    <row r="1488" spans="1:8" ht="30">
      <c r="A1488" s="828"/>
      <c r="B1488" s="913" t="s">
        <v>2696</v>
      </c>
      <c r="C1488" s="884" t="s">
        <v>2697</v>
      </c>
      <c r="D1488" s="874">
        <v>1</v>
      </c>
      <c r="E1488" s="874" t="s">
        <v>3</v>
      </c>
      <c r="F1488" s="855"/>
      <c r="G1488" s="856"/>
      <c r="H1488" s="857">
        <f t="shared" si="20"/>
        <v>0</v>
      </c>
    </row>
    <row r="1489" spans="1:8" ht="30">
      <c r="A1489" s="828"/>
      <c r="B1489" s="913"/>
      <c r="C1489" s="873" t="s">
        <v>2698</v>
      </c>
      <c r="D1489" s="874"/>
      <c r="E1489" s="874"/>
      <c r="F1489" s="855"/>
      <c r="G1489" s="856"/>
      <c r="H1489" s="857" t="str">
        <f t="shared" si="20"/>
        <v/>
      </c>
    </row>
    <row r="1490" spans="1:8" ht="60">
      <c r="A1490" s="828"/>
      <c r="B1490" s="913"/>
      <c r="C1490" s="834" t="s">
        <v>2262</v>
      </c>
      <c r="D1490" s="874"/>
      <c r="E1490" s="874"/>
      <c r="F1490" s="855"/>
      <c r="G1490" s="856"/>
      <c r="H1490" s="857" t="str">
        <f t="shared" si="20"/>
        <v/>
      </c>
    </row>
    <row r="1491" spans="1:8">
      <c r="A1491" s="828"/>
      <c r="B1491" s="913"/>
      <c r="C1491" s="878" t="s">
        <v>2323</v>
      </c>
      <c r="D1491" s="874"/>
      <c r="E1491" s="874"/>
      <c r="F1491" s="855"/>
      <c r="G1491" s="856"/>
      <c r="H1491" s="857" t="str">
        <f t="shared" si="20"/>
        <v/>
      </c>
    </row>
    <row r="1492" spans="1:8" ht="45">
      <c r="A1492" s="828"/>
      <c r="B1492" s="913"/>
      <c r="C1492" s="834" t="s">
        <v>2699</v>
      </c>
      <c r="D1492" s="874"/>
      <c r="E1492" s="874"/>
      <c r="F1492" s="855"/>
      <c r="G1492" s="856"/>
      <c r="H1492" s="857" t="str">
        <f t="shared" si="20"/>
        <v/>
      </c>
    </row>
    <row r="1493" spans="1:8">
      <c r="A1493" s="828"/>
      <c r="B1493" s="913"/>
      <c r="C1493" s="876" t="s">
        <v>2263</v>
      </c>
      <c r="D1493" s="874"/>
      <c r="E1493" s="874"/>
      <c r="F1493" s="855"/>
      <c r="G1493" s="856"/>
      <c r="H1493" s="857" t="str">
        <f t="shared" si="20"/>
        <v/>
      </c>
    </row>
    <row r="1494" spans="1:8" ht="30">
      <c r="A1494" s="828"/>
      <c r="B1494" s="913"/>
      <c r="C1494" s="896" t="s">
        <v>2700</v>
      </c>
      <c r="D1494" s="874"/>
      <c r="E1494" s="874"/>
      <c r="F1494" s="855"/>
      <c r="G1494" s="856"/>
      <c r="H1494" s="857" t="str">
        <f t="shared" si="20"/>
        <v/>
      </c>
    </row>
    <row r="1495" spans="1:8">
      <c r="A1495" s="828"/>
      <c r="B1495" s="913"/>
      <c r="C1495" s="876" t="s">
        <v>2288</v>
      </c>
      <c r="D1495" s="874"/>
      <c r="E1495" s="874"/>
      <c r="F1495" s="855"/>
      <c r="G1495" s="856"/>
      <c r="H1495" s="857" t="str">
        <f t="shared" si="20"/>
        <v/>
      </c>
    </row>
    <row r="1496" spans="1:8">
      <c r="A1496" s="828"/>
      <c r="B1496" s="913"/>
      <c r="C1496" s="873" t="s">
        <v>2701</v>
      </c>
      <c r="D1496" s="874"/>
      <c r="E1496" s="874"/>
      <c r="F1496" s="855"/>
      <c r="G1496" s="856"/>
      <c r="H1496" s="857" t="str">
        <f t="shared" si="20"/>
        <v/>
      </c>
    </row>
    <row r="1497" spans="1:8">
      <c r="A1497" s="828"/>
      <c r="B1497" s="913"/>
      <c r="C1497" s="873" t="s">
        <v>2702</v>
      </c>
      <c r="D1497" s="874"/>
      <c r="E1497" s="874"/>
      <c r="F1497" s="855"/>
      <c r="G1497" s="856"/>
      <c r="H1497" s="857" t="str">
        <f t="shared" si="20"/>
        <v/>
      </c>
    </row>
    <row r="1498" spans="1:8" ht="30">
      <c r="A1498" s="828"/>
      <c r="B1498" s="913"/>
      <c r="C1498" s="873" t="s">
        <v>2703</v>
      </c>
      <c r="D1498" s="874"/>
      <c r="E1498" s="874"/>
      <c r="F1498" s="855"/>
      <c r="G1498" s="856"/>
      <c r="H1498" s="857" t="str">
        <f t="shared" si="20"/>
        <v/>
      </c>
    </row>
    <row r="1499" spans="1:8">
      <c r="A1499" s="828"/>
      <c r="B1499" s="913"/>
      <c r="C1499" s="873" t="s">
        <v>2704</v>
      </c>
      <c r="D1499" s="874"/>
      <c r="E1499" s="874"/>
      <c r="F1499" s="855"/>
      <c r="G1499" s="856"/>
      <c r="H1499" s="857" t="str">
        <f t="shared" si="20"/>
        <v/>
      </c>
    </row>
    <row r="1500" spans="1:8">
      <c r="A1500" s="828"/>
      <c r="B1500" s="913"/>
      <c r="C1500" s="873" t="s">
        <v>2181</v>
      </c>
      <c r="D1500" s="874"/>
      <c r="E1500" s="874"/>
      <c r="F1500" s="855"/>
      <c r="G1500" s="856"/>
      <c r="H1500" s="857" t="str">
        <f t="shared" si="20"/>
        <v/>
      </c>
    </row>
    <row r="1501" spans="1:8">
      <c r="A1501" s="828"/>
      <c r="B1501" s="913"/>
      <c r="C1501" s="873"/>
      <c r="D1501" s="874"/>
      <c r="E1501" s="874"/>
      <c r="F1501" s="855"/>
      <c r="G1501" s="856"/>
      <c r="H1501" s="857" t="str">
        <f t="shared" si="20"/>
        <v/>
      </c>
    </row>
    <row r="1502" spans="1:8" ht="30">
      <c r="A1502" s="929"/>
      <c r="B1502" s="930" t="s">
        <v>2705</v>
      </c>
      <c r="C1502" s="931" t="s">
        <v>2706</v>
      </c>
      <c r="D1502" s="874">
        <v>1</v>
      </c>
      <c r="E1502" s="874" t="s">
        <v>3</v>
      </c>
      <c r="F1502" s="855" t="s">
        <v>2049</v>
      </c>
      <c r="G1502" s="856"/>
      <c r="H1502" s="857">
        <f t="shared" si="20"/>
        <v>0</v>
      </c>
    </row>
    <row r="1503" spans="1:8">
      <c r="A1503" s="828"/>
      <c r="B1503" s="913"/>
      <c r="C1503" s="873" t="s">
        <v>2707</v>
      </c>
      <c r="D1503" s="874"/>
      <c r="E1503" s="874"/>
      <c r="F1503" s="855"/>
      <c r="G1503" s="856"/>
      <c r="H1503" s="857" t="str">
        <f t="shared" si="20"/>
        <v/>
      </c>
    </row>
    <row r="1504" spans="1:8">
      <c r="A1504" s="828"/>
      <c r="B1504" s="913"/>
      <c r="C1504" s="873" t="s">
        <v>2708</v>
      </c>
      <c r="D1504" s="874"/>
      <c r="E1504" s="874"/>
      <c r="F1504" s="855"/>
      <c r="G1504" s="856"/>
      <c r="H1504" s="857" t="str">
        <f t="shared" si="20"/>
        <v/>
      </c>
    </row>
    <row r="1505" spans="1:8" ht="30">
      <c r="A1505" s="828"/>
      <c r="B1505" s="913"/>
      <c r="C1505" s="873" t="s">
        <v>2050</v>
      </c>
      <c r="D1505" s="874"/>
      <c r="E1505" s="874"/>
      <c r="F1505" s="855"/>
      <c r="G1505" s="856"/>
      <c r="H1505" s="857" t="str">
        <f t="shared" si="20"/>
        <v/>
      </c>
    </row>
    <row r="1506" spans="1:8">
      <c r="A1506" s="828"/>
      <c r="B1506" s="913"/>
      <c r="C1506" s="873"/>
      <c r="D1506" s="874"/>
      <c r="E1506" s="874"/>
      <c r="F1506" s="855"/>
      <c r="G1506" s="856"/>
      <c r="H1506" s="857" t="str">
        <f t="shared" si="20"/>
        <v/>
      </c>
    </row>
    <row r="1507" spans="1:8" ht="30">
      <c r="A1507" s="929"/>
      <c r="B1507" s="930" t="s">
        <v>2709</v>
      </c>
      <c r="C1507" s="931" t="s">
        <v>2710</v>
      </c>
      <c r="D1507" s="874">
        <v>1</v>
      </c>
      <c r="E1507" s="874" t="s">
        <v>3</v>
      </c>
      <c r="F1507" s="855" t="s">
        <v>2049</v>
      </c>
      <c r="G1507" s="856"/>
      <c r="H1507" s="857">
        <f t="shared" si="20"/>
        <v>0</v>
      </c>
    </row>
    <row r="1508" spans="1:8" ht="45">
      <c r="A1508" s="828"/>
      <c r="B1508" s="913"/>
      <c r="C1508" s="873" t="s">
        <v>2711</v>
      </c>
      <c r="D1508" s="874"/>
      <c r="E1508" s="874"/>
      <c r="F1508" s="855"/>
      <c r="G1508" s="856"/>
      <c r="H1508" s="857" t="str">
        <f t="shared" si="20"/>
        <v/>
      </c>
    </row>
    <row r="1509" spans="1:8">
      <c r="A1509" s="828"/>
      <c r="B1509" s="913"/>
      <c r="C1509" s="873" t="s">
        <v>2712</v>
      </c>
      <c r="D1509" s="874"/>
      <c r="E1509" s="874"/>
      <c r="F1509" s="855"/>
      <c r="G1509" s="856"/>
      <c r="H1509" s="857" t="str">
        <f t="shared" si="20"/>
        <v/>
      </c>
    </row>
    <row r="1510" spans="1:8" ht="30">
      <c r="A1510" s="828"/>
      <c r="B1510" s="913"/>
      <c r="C1510" s="873" t="s">
        <v>2050</v>
      </c>
      <c r="D1510" s="874"/>
      <c r="E1510" s="874"/>
      <c r="F1510" s="855"/>
      <c r="G1510" s="856"/>
      <c r="H1510" s="857" t="str">
        <f t="shared" si="20"/>
        <v/>
      </c>
    </row>
    <row r="1511" spans="1:8">
      <c r="A1511" s="828"/>
      <c r="B1511" s="913"/>
      <c r="C1511" s="873"/>
      <c r="D1511" s="874"/>
      <c r="E1511" s="874"/>
      <c r="F1511" s="855"/>
      <c r="G1511" s="856"/>
      <c r="H1511" s="857" t="str">
        <f t="shared" si="20"/>
        <v/>
      </c>
    </row>
    <row r="1512" spans="1:8" ht="30">
      <c r="A1512" s="929"/>
      <c r="B1512" s="930" t="s">
        <v>2713</v>
      </c>
      <c r="C1512" s="931" t="s">
        <v>2714</v>
      </c>
      <c r="D1512" s="874">
        <v>1</v>
      </c>
      <c r="E1512" s="874" t="s">
        <v>3</v>
      </c>
      <c r="F1512" s="855" t="s">
        <v>2049</v>
      </c>
      <c r="G1512" s="856"/>
      <c r="H1512" s="857">
        <f t="shared" si="20"/>
        <v>0</v>
      </c>
    </row>
    <row r="1513" spans="1:8">
      <c r="A1513" s="828"/>
      <c r="B1513" s="913"/>
      <c r="C1513" s="873" t="s">
        <v>2715</v>
      </c>
      <c r="D1513" s="874"/>
      <c r="E1513" s="874"/>
      <c r="F1513" s="855"/>
      <c r="G1513" s="856"/>
      <c r="H1513" s="857" t="str">
        <f t="shared" si="20"/>
        <v/>
      </c>
    </row>
    <row r="1514" spans="1:8">
      <c r="A1514" s="828"/>
      <c r="B1514" s="913"/>
      <c r="C1514" s="873" t="s">
        <v>2716</v>
      </c>
      <c r="D1514" s="874"/>
      <c r="E1514" s="874"/>
      <c r="F1514" s="855"/>
      <c r="G1514" s="856"/>
      <c r="H1514" s="857" t="str">
        <f t="shared" si="20"/>
        <v/>
      </c>
    </row>
    <row r="1515" spans="1:8">
      <c r="A1515" s="828"/>
      <c r="B1515" s="913"/>
      <c r="C1515" s="873" t="s">
        <v>2717</v>
      </c>
      <c r="D1515" s="874"/>
      <c r="E1515" s="874"/>
      <c r="F1515" s="855"/>
      <c r="G1515" s="856"/>
      <c r="H1515" s="857" t="str">
        <f t="shared" si="20"/>
        <v/>
      </c>
    </row>
    <row r="1516" spans="1:8">
      <c r="A1516" s="828"/>
      <c r="B1516" s="913"/>
      <c r="C1516" s="873" t="s">
        <v>2718</v>
      </c>
      <c r="D1516" s="874"/>
      <c r="E1516" s="874"/>
      <c r="F1516" s="855"/>
      <c r="G1516" s="856"/>
      <c r="H1516" s="857" t="str">
        <f t="shared" si="20"/>
        <v/>
      </c>
    </row>
    <row r="1517" spans="1:8" ht="30">
      <c r="A1517" s="828"/>
      <c r="B1517" s="913"/>
      <c r="C1517" s="873" t="s">
        <v>2050</v>
      </c>
      <c r="D1517" s="874"/>
      <c r="E1517" s="874"/>
      <c r="F1517" s="855"/>
      <c r="G1517" s="856"/>
      <c r="H1517" s="857" t="str">
        <f t="shared" si="20"/>
        <v/>
      </c>
    </row>
    <row r="1518" spans="1:8">
      <c r="A1518" s="828"/>
      <c r="B1518" s="913"/>
      <c r="C1518" s="873"/>
      <c r="D1518" s="874"/>
      <c r="E1518" s="874"/>
      <c r="F1518" s="855"/>
      <c r="G1518" s="856"/>
      <c r="H1518" s="857" t="str">
        <f t="shared" si="20"/>
        <v/>
      </c>
    </row>
    <row r="1519" spans="1:8" ht="30">
      <c r="A1519" s="929"/>
      <c r="B1519" s="930" t="s">
        <v>2713</v>
      </c>
      <c r="C1519" s="931" t="s">
        <v>2719</v>
      </c>
      <c r="D1519" s="874">
        <v>1</v>
      </c>
      <c r="E1519" s="874" t="s">
        <v>3</v>
      </c>
      <c r="F1519" s="855" t="s">
        <v>2049</v>
      </c>
      <c r="G1519" s="856"/>
      <c r="H1519" s="857">
        <f t="shared" si="20"/>
        <v>0</v>
      </c>
    </row>
    <row r="1520" spans="1:8">
      <c r="A1520" s="828"/>
      <c r="B1520" s="913"/>
      <c r="C1520" s="873" t="s">
        <v>2720</v>
      </c>
      <c r="D1520" s="874"/>
      <c r="E1520" s="874"/>
      <c r="F1520" s="855"/>
      <c r="G1520" s="856"/>
      <c r="H1520" s="857" t="str">
        <f t="shared" si="20"/>
        <v/>
      </c>
    </row>
    <row r="1521" spans="1:8">
      <c r="A1521" s="828"/>
      <c r="B1521" s="913"/>
      <c r="C1521" s="873" t="s">
        <v>2721</v>
      </c>
      <c r="D1521" s="874"/>
      <c r="E1521" s="874"/>
      <c r="F1521" s="855"/>
      <c r="G1521" s="856"/>
      <c r="H1521" s="857" t="str">
        <f t="shared" si="20"/>
        <v/>
      </c>
    </row>
    <row r="1522" spans="1:8">
      <c r="A1522" s="828"/>
      <c r="B1522" s="913"/>
      <c r="C1522" s="873" t="s">
        <v>2722</v>
      </c>
      <c r="D1522" s="874"/>
      <c r="E1522" s="874"/>
      <c r="F1522" s="855"/>
      <c r="G1522" s="856"/>
      <c r="H1522" s="857" t="str">
        <f t="shared" si="20"/>
        <v/>
      </c>
    </row>
    <row r="1523" spans="1:8">
      <c r="A1523" s="828"/>
      <c r="B1523" s="913"/>
      <c r="C1523" s="873" t="s">
        <v>2723</v>
      </c>
      <c r="D1523" s="874"/>
      <c r="E1523" s="874"/>
      <c r="F1523" s="855"/>
      <c r="G1523" s="856"/>
      <c r="H1523" s="857" t="str">
        <f t="shared" si="20"/>
        <v/>
      </c>
    </row>
    <row r="1524" spans="1:8">
      <c r="A1524" s="828"/>
      <c r="B1524" s="913"/>
      <c r="C1524" s="873" t="s">
        <v>2724</v>
      </c>
      <c r="D1524" s="874"/>
      <c r="E1524" s="874"/>
      <c r="F1524" s="855"/>
      <c r="G1524" s="856"/>
      <c r="H1524" s="857" t="str">
        <f t="shared" si="20"/>
        <v/>
      </c>
    </row>
    <row r="1525" spans="1:8">
      <c r="A1525" s="828"/>
      <c r="B1525" s="913"/>
      <c r="C1525" s="832"/>
      <c r="D1525" s="874"/>
      <c r="E1525" s="874"/>
      <c r="F1525" s="855"/>
      <c r="G1525" s="856"/>
      <c r="H1525" s="857" t="str">
        <f t="shared" si="20"/>
        <v/>
      </c>
    </row>
    <row r="1526" spans="1:8">
      <c r="A1526" s="828"/>
      <c r="B1526" s="913"/>
      <c r="C1526" s="873"/>
      <c r="D1526" s="874"/>
      <c r="E1526" s="874"/>
      <c r="F1526" s="855"/>
      <c r="G1526" s="856"/>
      <c r="H1526" s="857" t="str">
        <f t="shared" si="20"/>
        <v/>
      </c>
    </row>
    <row r="1527" spans="1:8" ht="30">
      <c r="A1527" s="929"/>
      <c r="B1527" s="930" t="s">
        <v>2725</v>
      </c>
      <c r="C1527" s="931" t="s">
        <v>2726</v>
      </c>
      <c r="D1527" s="874">
        <v>1</v>
      </c>
      <c r="E1527" s="874" t="s">
        <v>3</v>
      </c>
      <c r="F1527" s="855" t="s">
        <v>2049</v>
      </c>
      <c r="G1527" s="856"/>
      <c r="H1527" s="857">
        <f t="shared" si="20"/>
        <v>0</v>
      </c>
    </row>
    <row r="1528" spans="1:8">
      <c r="A1528" s="828"/>
      <c r="B1528" s="913"/>
      <c r="C1528" s="873" t="s">
        <v>2720</v>
      </c>
      <c r="D1528" s="874"/>
      <c r="E1528" s="874"/>
      <c r="F1528" s="855"/>
      <c r="G1528" s="856"/>
      <c r="H1528" s="857" t="str">
        <f t="shared" si="20"/>
        <v/>
      </c>
    </row>
    <row r="1529" spans="1:8" ht="30">
      <c r="A1529" s="828"/>
      <c r="B1529" s="913"/>
      <c r="C1529" s="873" t="s">
        <v>2881</v>
      </c>
      <c r="D1529" s="874"/>
      <c r="E1529" s="874"/>
      <c r="F1529" s="855"/>
      <c r="G1529" s="856"/>
      <c r="H1529" s="857" t="str">
        <f t="shared" si="20"/>
        <v/>
      </c>
    </row>
    <row r="1530" spans="1:8">
      <c r="A1530" s="828"/>
      <c r="B1530" s="913"/>
      <c r="C1530" s="873" t="s">
        <v>2724</v>
      </c>
      <c r="D1530" s="874"/>
      <c r="E1530" s="874"/>
      <c r="F1530" s="855"/>
      <c r="G1530" s="856"/>
      <c r="H1530" s="857" t="str">
        <f t="shared" ref="H1530:H1650" si="21">IF(D1530="","",G1530*D1530)</f>
        <v/>
      </c>
    </row>
    <row r="1531" spans="1:8">
      <c r="A1531" s="828"/>
      <c r="B1531" s="913"/>
      <c r="C1531" s="873"/>
      <c r="D1531" s="874"/>
      <c r="E1531" s="874"/>
      <c r="F1531" s="855"/>
      <c r="G1531" s="856"/>
      <c r="H1531" s="857" t="str">
        <f t="shared" si="21"/>
        <v/>
      </c>
    </row>
    <row r="1532" spans="1:8">
      <c r="A1532" s="828"/>
      <c r="B1532" s="913" t="s">
        <v>2727</v>
      </c>
      <c r="C1532" s="884" t="s">
        <v>2728</v>
      </c>
      <c r="D1532" s="874">
        <v>1</v>
      </c>
      <c r="E1532" s="874" t="s">
        <v>3</v>
      </c>
      <c r="F1532" s="855"/>
      <c r="G1532" s="856"/>
      <c r="H1532" s="857">
        <f t="shared" si="21"/>
        <v>0</v>
      </c>
    </row>
    <row r="1533" spans="1:8">
      <c r="A1533" s="828"/>
      <c r="B1533" s="913"/>
      <c r="C1533" s="897" t="s">
        <v>2261</v>
      </c>
      <c r="D1533" s="874"/>
      <c r="E1533" s="874"/>
      <c r="F1533" s="855"/>
      <c r="G1533" s="856"/>
      <c r="H1533" s="857" t="str">
        <f t="shared" si="21"/>
        <v/>
      </c>
    </row>
    <row r="1534" spans="1:8">
      <c r="A1534" s="828"/>
      <c r="B1534" s="913"/>
      <c r="C1534" s="898" t="s">
        <v>2729</v>
      </c>
      <c r="D1534" s="874"/>
      <c r="E1534" s="874"/>
      <c r="F1534" s="855"/>
      <c r="G1534" s="856"/>
      <c r="H1534" s="857" t="str">
        <f t="shared" si="21"/>
        <v/>
      </c>
    </row>
    <row r="1535" spans="1:8">
      <c r="A1535" s="828"/>
      <c r="B1535" s="913"/>
      <c r="C1535" s="898" t="s">
        <v>2730</v>
      </c>
      <c r="D1535" s="874"/>
      <c r="E1535" s="874"/>
      <c r="F1535" s="855"/>
      <c r="G1535" s="856"/>
      <c r="H1535" s="857" t="str">
        <f t="shared" si="21"/>
        <v/>
      </c>
    </row>
    <row r="1536" spans="1:8">
      <c r="A1536" s="828"/>
      <c r="B1536" s="913"/>
      <c r="C1536" s="898" t="s">
        <v>2731</v>
      </c>
      <c r="D1536" s="874"/>
      <c r="E1536" s="874"/>
      <c r="F1536" s="855"/>
      <c r="G1536" s="856"/>
      <c r="H1536" s="857" t="str">
        <f t="shared" si="21"/>
        <v/>
      </c>
    </row>
    <row r="1537" spans="1:8">
      <c r="A1537" s="828"/>
      <c r="B1537" s="913"/>
      <c r="C1537" s="898" t="s">
        <v>2732</v>
      </c>
      <c r="D1537" s="874"/>
      <c r="E1537" s="874"/>
      <c r="F1537" s="855"/>
      <c r="G1537" s="856"/>
      <c r="H1537" s="857" t="str">
        <f t="shared" si="21"/>
        <v/>
      </c>
    </row>
    <row r="1538" spans="1:8">
      <c r="A1538" s="828"/>
      <c r="B1538" s="913"/>
      <c r="C1538" s="897" t="s">
        <v>2037</v>
      </c>
      <c r="D1538" s="874"/>
      <c r="E1538" s="874"/>
      <c r="F1538" s="855"/>
      <c r="G1538" s="856"/>
      <c r="H1538" s="857" t="str">
        <f t="shared" si="21"/>
        <v/>
      </c>
    </row>
    <row r="1539" spans="1:8">
      <c r="A1539" s="828"/>
      <c r="B1539" s="913"/>
      <c r="C1539" s="898" t="s">
        <v>2733</v>
      </c>
      <c r="D1539" s="874"/>
      <c r="E1539" s="874"/>
      <c r="F1539" s="855"/>
      <c r="G1539" s="856"/>
      <c r="H1539" s="857" t="str">
        <f t="shared" si="21"/>
        <v/>
      </c>
    </row>
    <row r="1540" spans="1:8">
      <c r="A1540" s="828"/>
      <c r="B1540" s="913"/>
      <c r="C1540" s="898" t="s">
        <v>2734</v>
      </c>
      <c r="D1540" s="874"/>
      <c r="E1540" s="874"/>
      <c r="F1540" s="855"/>
      <c r="G1540" s="856"/>
      <c r="H1540" s="857" t="str">
        <f t="shared" si="21"/>
        <v/>
      </c>
    </row>
    <row r="1541" spans="1:8">
      <c r="A1541" s="828"/>
      <c r="B1541" s="913"/>
      <c r="C1541" s="898" t="s">
        <v>2735</v>
      </c>
      <c r="D1541" s="874"/>
      <c r="E1541" s="874"/>
      <c r="F1541" s="855"/>
      <c r="G1541" s="856"/>
      <c r="H1541" s="857" t="str">
        <f t="shared" si="21"/>
        <v/>
      </c>
    </row>
    <row r="1542" spans="1:8">
      <c r="A1542" s="828"/>
      <c r="B1542" s="913"/>
      <c r="C1542" s="898" t="s">
        <v>2736</v>
      </c>
      <c r="D1542" s="874"/>
      <c r="E1542" s="874"/>
      <c r="F1542" s="855"/>
      <c r="G1542" s="856"/>
      <c r="H1542" s="857" t="str">
        <f t="shared" si="21"/>
        <v/>
      </c>
    </row>
    <row r="1543" spans="1:8" ht="30">
      <c r="A1543" s="828"/>
      <c r="B1543" s="913"/>
      <c r="C1543" s="898" t="s">
        <v>2737</v>
      </c>
      <c r="D1543" s="874"/>
      <c r="E1543" s="874"/>
      <c r="F1543" s="855"/>
      <c r="G1543" s="856"/>
      <c r="H1543" s="857" t="str">
        <f t="shared" si="21"/>
        <v/>
      </c>
    </row>
    <row r="1544" spans="1:8">
      <c r="A1544" s="828"/>
      <c r="B1544" s="913"/>
      <c r="C1544" s="898" t="s">
        <v>2738</v>
      </c>
      <c r="D1544" s="874"/>
      <c r="E1544" s="874"/>
      <c r="F1544" s="855"/>
      <c r="G1544" s="856"/>
      <c r="H1544" s="857" t="str">
        <f t="shared" si="21"/>
        <v/>
      </c>
    </row>
    <row r="1545" spans="1:8">
      <c r="A1545" s="828"/>
      <c r="B1545" s="913"/>
      <c r="C1545" s="898" t="s">
        <v>2739</v>
      </c>
      <c r="D1545" s="874"/>
      <c r="E1545" s="874"/>
      <c r="F1545" s="855"/>
      <c r="G1545" s="856"/>
      <c r="H1545" s="857" t="str">
        <f t="shared" si="21"/>
        <v/>
      </c>
    </row>
    <row r="1546" spans="1:8">
      <c r="A1546" s="828"/>
      <c r="B1546" s="913"/>
      <c r="C1546" s="898" t="s">
        <v>2740</v>
      </c>
      <c r="D1546" s="874"/>
      <c r="E1546" s="874"/>
      <c r="F1546" s="855"/>
      <c r="G1546" s="856"/>
      <c r="H1546" s="857" t="str">
        <f t="shared" si="21"/>
        <v/>
      </c>
    </row>
    <row r="1547" spans="1:8">
      <c r="A1547" s="828"/>
      <c r="B1547" s="913"/>
      <c r="C1547" s="898" t="s">
        <v>2741</v>
      </c>
      <c r="D1547" s="874"/>
      <c r="E1547" s="874"/>
      <c r="F1547" s="855"/>
      <c r="G1547" s="856"/>
      <c r="H1547" s="857" t="str">
        <f t="shared" si="21"/>
        <v/>
      </c>
    </row>
    <row r="1548" spans="1:8">
      <c r="A1548" s="828"/>
      <c r="B1548" s="913"/>
      <c r="C1548" s="898" t="s">
        <v>2742</v>
      </c>
      <c r="D1548" s="874"/>
      <c r="E1548" s="874"/>
      <c r="F1548" s="855"/>
      <c r="G1548" s="856"/>
      <c r="H1548" s="857" t="str">
        <f t="shared" si="21"/>
        <v/>
      </c>
    </row>
    <row r="1549" spans="1:8">
      <c r="A1549" s="828"/>
      <c r="B1549" s="913"/>
      <c r="C1549" s="873" t="s">
        <v>2743</v>
      </c>
      <c r="D1549" s="874"/>
      <c r="E1549" s="874"/>
      <c r="F1549" s="855"/>
      <c r="G1549" s="856"/>
      <c r="H1549" s="857" t="str">
        <f t="shared" si="21"/>
        <v/>
      </c>
    </row>
    <row r="1550" spans="1:8">
      <c r="A1550" s="828"/>
      <c r="B1550" s="913"/>
      <c r="C1550" s="873"/>
      <c r="D1550" s="874"/>
      <c r="E1550" s="874"/>
      <c r="F1550" s="855"/>
      <c r="G1550" s="856"/>
      <c r="H1550" s="857" t="str">
        <f t="shared" si="21"/>
        <v/>
      </c>
    </row>
    <row r="1551" spans="1:8">
      <c r="A1551" s="828"/>
      <c r="B1551" s="913" t="s">
        <v>2744</v>
      </c>
      <c r="C1551" s="884" t="s">
        <v>2745</v>
      </c>
      <c r="D1551" s="874">
        <v>6</v>
      </c>
      <c r="E1551" s="874" t="s">
        <v>3</v>
      </c>
      <c r="F1551" s="855"/>
      <c r="G1551" s="856"/>
      <c r="H1551" s="857">
        <f t="shared" si="21"/>
        <v>0</v>
      </c>
    </row>
    <row r="1552" spans="1:8">
      <c r="A1552" s="828"/>
      <c r="B1552" s="913"/>
      <c r="C1552" s="873" t="s">
        <v>2261</v>
      </c>
      <c r="D1552" s="874"/>
      <c r="E1552" s="874"/>
      <c r="F1552" s="855"/>
      <c r="G1552" s="856"/>
      <c r="H1552" s="857" t="str">
        <f t="shared" si="21"/>
        <v/>
      </c>
    </row>
    <row r="1553" spans="1:8" ht="30">
      <c r="A1553" s="828"/>
      <c r="B1553" s="913"/>
      <c r="C1553" s="873" t="s">
        <v>2746</v>
      </c>
      <c r="D1553" s="874"/>
      <c r="E1553" s="874"/>
      <c r="F1553" s="855"/>
      <c r="G1553" s="856"/>
      <c r="H1553" s="857" t="str">
        <f t="shared" si="21"/>
        <v/>
      </c>
    </row>
    <row r="1554" spans="1:8">
      <c r="A1554" s="828"/>
      <c r="B1554" s="913"/>
      <c r="C1554" s="873" t="s">
        <v>2747</v>
      </c>
      <c r="D1554" s="874"/>
      <c r="E1554" s="874"/>
      <c r="F1554" s="855"/>
      <c r="G1554" s="856"/>
      <c r="H1554" s="857" t="str">
        <f t="shared" si="21"/>
        <v/>
      </c>
    </row>
    <row r="1555" spans="1:8">
      <c r="A1555" s="828"/>
      <c r="B1555" s="913"/>
      <c r="C1555" s="873" t="s">
        <v>2748</v>
      </c>
      <c r="D1555" s="874"/>
      <c r="E1555" s="874"/>
      <c r="F1555" s="855"/>
      <c r="G1555" s="856"/>
      <c r="H1555" s="857" t="str">
        <f t="shared" si="21"/>
        <v/>
      </c>
    </row>
    <row r="1556" spans="1:8" ht="30">
      <c r="A1556" s="828"/>
      <c r="B1556" s="913"/>
      <c r="C1556" s="873" t="s">
        <v>2749</v>
      </c>
      <c r="D1556" s="874"/>
      <c r="E1556" s="874"/>
      <c r="F1556" s="855"/>
      <c r="G1556" s="856"/>
      <c r="H1556" s="857" t="str">
        <f t="shared" si="21"/>
        <v/>
      </c>
    </row>
    <row r="1557" spans="1:8">
      <c r="A1557" s="828"/>
      <c r="B1557" s="913"/>
      <c r="C1557" s="873" t="s">
        <v>2750</v>
      </c>
      <c r="D1557" s="874"/>
      <c r="E1557" s="874"/>
      <c r="F1557" s="855"/>
      <c r="G1557" s="856"/>
      <c r="H1557" s="857" t="str">
        <f t="shared" si="21"/>
        <v/>
      </c>
    </row>
    <row r="1558" spans="1:8">
      <c r="A1558" s="828"/>
      <c r="B1558" s="913"/>
      <c r="C1558" s="873" t="s">
        <v>2751</v>
      </c>
      <c r="D1558" s="874"/>
      <c r="E1558" s="874"/>
      <c r="F1558" s="855"/>
      <c r="G1558" s="856"/>
      <c r="H1558" s="857" t="str">
        <f t="shared" si="21"/>
        <v/>
      </c>
    </row>
    <row r="1559" spans="1:8">
      <c r="A1559" s="828"/>
      <c r="B1559" s="913"/>
      <c r="C1559" s="873" t="s">
        <v>2752</v>
      </c>
      <c r="D1559" s="874"/>
      <c r="E1559" s="874"/>
      <c r="F1559" s="855"/>
      <c r="G1559" s="856"/>
      <c r="H1559" s="857" t="str">
        <f t="shared" si="21"/>
        <v/>
      </c>
    </row>
    <row r="1560" spans="1:8" ht="30">
      <c r="A1560" s="828"/>
      <c r="B1560" s="913"/>
      <c r="C1560" s="873" t="s">
        <v>2753</v>
      </c>
      <c r="D1560" s="874"/>
      <c r="E1560" s="874"/>
      <c r="F1560" s="855"/>
      <c r="G1560" s="856"/>
      <c r="H1560" s="857" t="str">
        <f t="shared" si="21"/>
        <v/>
      </c>
    </row>
    <row r="1561" spans="1:8" ht="30">
      <c r="A1561" s="828"/>
      <c r="B1561" s="913"/>
      <c r="C1561" s="873" t="s">
        <v>2754</v>
      </c>
      <c r="D1561" s="874"/>
      <c r="E1561" s="874"/>
      <c r="F1561" s="855"/>
      <c r="G1561" s="856"/>
      <c r="H1561" s="857" t="str">
        <f t="shared" si="21"/>
        <v/>
      </c>
    </row>
    <row r="1562" spans="1:8">
      <c r="A1562" s="828"/>
      <c r="B1562" s="913"/>
      <c r="C1562" s="873" t="s">
        <v>2755</v>
      </c>
      <c r="D1562" s="874"/>
      <c r="E1562" s="874"/>
      <c r="F1562" s="855"/>
      <c r="G1562" s="856"/>
      <c r="H1562" s="857" t="str">
        <f t="shared" si="21"/>
        <v/>
      </c>
    </row>
    <row r="1563" spans="1:8">
      <c r="A1563" s="828"/>
      <c r="B1563" s="913"/>
      <c r="C1563" s="873" t="s">
        <v>2249</v>
      </c>
      <c r="D1563" s="874"/>
      <c r="E1563" s="874"/>
      <c r="F1563" s="855"/>
      <c r="G1563" s="856"/>
      <c r="H1563" s="857" t="str">
        <f t="shared" si="21"/>
        <v/>
      </c>
    </row>
    <row r="1564" spans="1:8" ht="30">
      <c r="A1564" s="828"/>
      <c r="B1564" s="913"/>
      <c r="C1564" s="873" t="s">
        <v>2756</v>
      </c>
      <c r="D1564" s="874"/>
      <c r="E1564" s="874"/>
      <c r="F1564" s="855"/>
      <c r="G1564" s="856"/>
      <c r="H1564" s="857" t="str">
        <f t="shared" si="21"/>
        <v/>
      </c>
    </row>
    <row r="1565" spans="1:8" ht="45">
      <c r="A1565" s="828"/>
      <c r="B1565" s="913"/>
      <c r="C1565" s="873" t="s">
        <v>2313</v>
      </c>
      <c r="D1565" s="874"/>
      <c r="E1565" s="874"/>
      <c r="F1565" s="855"/>
      <c r="G1565" s="856"/>
      <c r="H1565" s="857" t="str">
        <f t="shared" si="21"/>
        <v/>
      </c>
    </row>
    <row r="1566" spans="1:8" ht="30">
      <c r="A1566" s="828"/>
      <c r="B1566" s="913"/>
      <c r="C1566" s="873" t="s">
        <v>2757</v>
      </c>
      <c r="D1566" s="874"/>
      <c r="E1566" s="874"/>
      <c r="F1566" s="855"/>
      <c r="G1566" s="856"/>
      <c r="H1566" s="857" t="str">
        <f t="shared" si="21"/>
        <v/>
      </c>
    </row>
    <row r="1567" spans="1:8">
      <c r="A1567" s="828"/>
      <c r="B1567" s="913"/>
      <c r="C1567" s="873" t="s">
        <v>2758</v>
      </c>
      <c r="D1567" s="874"/>
      <c r="E1567" s="874"/>
      <c r="F1567" s="855"/>
      <c r="G1567" s="856"/>
      <c r="H1567" s="857" t="str">
        <f t="shared" si="21"/>
        <v/>
      </c>
    </row>
    <row r="1568" spans="1:8">
      <c r="A1568" s="828"/>
      <c r="B1568" s="913"/>
      <c r="C1568" s="873" t="s">
        <v>2759</v>
      </c>
      <c r="D1568" s="874"/>
      <c r="E1568" s="874"/>
      <c r="F1568" s="855"/>
      <c r="G1568" s="856"/>
      <c r="H1568" s="857" t="str">
        <f t="shared" si="21"/>
        <v/>
      </c>
    </row>
    <row r="1569" spans="1:8">
      <c r="A1569" s="828"/>
      <c r="B1569" s="913"/>
      <c r="C1569" s="873" t="s">
        <v>2099</v>
      </c>
      <c r="D1569" s="874"/>
      <c r="E1569" s="874"/>
      <c r="F1569" s="855"/>
      <c r="G1569" s="856"/>
      <c r="H1569" s="857" t="str">
        <f t="shared" si="21"/>
        <v/>
      </c>
    </row>
    <row r="1570" spans="1:8" ht="45">
      <c r="A1570" s="828"/>
      <c r="B1570" s="913"/>
      <c r="C1570" s="873" t="s">
        <v>2760</v>
      </c>
      <c r="D1570" s="874"/>
      <c r="E1570" s="874"/>
      <c r="F1570" s="855"/>
      <c r="G1570" s="856"/>
      <c r="H1570" s="857" t="str">
        <f t="shared" si="21"/>
        <v/>
      </c>
    </row>
    <row r="1571" spans="1:8">
      <c r="A1571" s="828"/>
      <c r="B1571" s="913"/>
      <c r="C1571" s="873" t="s">
        <v>2761</v>
      </c>
      <c r="D1571" s="874"/>
      <c r="E1571" s="874"/>
      <c r="F1571" s="855"/>
      <c r="G1571" s="856"/>
      <c r="H1571" s="857" t="str">
        <f t="shared" si="21"/>
        <v/>
      </c>
    </row>
    <row r="1572" spans="1:8">
      <c r="A1572" s="828"/>
      <c r="B1572" s="913"/>
      <c r="C1572" s="873" t="s">
        <v>2762</v>
      </c>
      <c r="D1572" s="874"/>
      <c r="E1572" s="874"/>
      <c r="F1572" s="855"/>
      <c r="G1572" s="856"/>
      <c r="H1572" s="857" t="str">
        <f t="shared" si="21"/>
        <v/>
      </c>
    </row>
    <row r="1573" spans="1:8">
      <c r="A1573" s="828"/>
      <c r="B1573" s="913"/>
      <c r="C1573" s="873" t="s">
        <v>2763</v>
      </c>
      <c r="D1573" s="874"/>
      <c r="E1573" s="874"/>
      <c r="F1573" s="855"/>
      <c r="G1573" s="856"/>
      <c r="H1573" s="857" t="str">
        <f t="shared" si="21"/>
        <v/>
      </c>
    </row>
    <row r="1574" spans="1:8">
      <c r="A1574" s="828"/>
      <c r="B1574" s="913"/>
      <c r="C1574" s="873" t="s">
        <v>2764</v>
      </c>
      <c r="D1574" s="874"/>
      <c r="E1574" s="874"/>
      <c r="F1574" s="855"/>
      <c r="G1574" s="856"/>
      <c r="H1574" s="857" t="str">
        <f t="shared" si="21"/>
        <v/>
      </c>
    </row>
    <row r="1575" spans="1:8">
      <c r="A1575" s="828"/>
      <c r="B1575" s="913"/>
      <c r="C1575" s="873"/>
      <c r="D1575" s="874"/>
      <c r="E1575" s="874"/>
      <c r="F1575" s="855"/>
      <c r="G1575" s="856"/>
      <c r="H1575" s="857"/>
    </row>
    <row r="1576" spans="1:8">
      <c r="A1576" s="929"/>
      <c r="B1576" s="930" t="s">
        <v>2765</v>
      </c>
      <c r="C1576" s="931" t="s">
        <v>2116</v>
      </c>
      <c r="D1576" s="1244">
        <v>1</v>
      </c>
      <c r="E1576" s="1244" t="s">
        <v>3</v>
      </c>
      <c r="F1576" s="1245" t="s">
        <v>2117</v>
      </c>
      <c r="G1576" s="856"/>
      <c r="H1576" s="857">
        <f t="shared" ref="H1576:H1599" si="22">IF(D1576="","",G1576*D1576)</f>
        <v>0</v>
      </c>
    </row>
    <row r="1577" spans="1:8" ht="45">
      <c r="A1577" s="828"/>
      <c r="B1577" s="913"/>
      <c r="C1577" s="877" t="s">
        <v>2878</v>
      </c>
      <c r="D1577" s="874"/>
      <c r="E1577" s="874"/>
      <c r="F1577" s="855"/>
      <c r="G1577" s="856"/>
      <c r="H1577" s="857" t="str">
        <f t="shared" si="22"/>
        <v/>
      </c>
    </row>
    <row r="1578" spans="1:8" ht="30">
      <c r="A1578" s="828"/>
      <c r="B1578" s="913"/>
      <c r="C1578" s="873" t="s">
        <v>2881</v>
      </c>
      <c r="D1578" s="874"/>
      <c r="E1578" s="874"/>
      <c r="F1578" s="855"/>
      <c r="G1578" s="856"/>
      <c r="H1578" s="857" t="str">
        <f t="shared" si="22"/>
        <v/>
      </c>
    </row>
    <row r="1579" spans="1:8" ht="30">
      <c r="A1579" s="828"/>
      <c r="B1579" s="913"/>
      <c r="C1579" s="873" t="s">
        <v>2118</v>
      </c>
      <c r="D1579" s="874"/>
      <c r="E1579" s="874"/>
      <c r="F1579" s="855"/>
      <c r="G1579" s="856"/>
      <c r="H1579" s="857" t="str">
        <f t="shared" si="22"/>
        <v/>
      </c>
    </row>
    <row r="1580" spans="1:8">
      <c r="A1580" s="828"/>
      <c r="B1580" s="913"/>
      <c r="C1580" s="873"/>
      <c r="D1580" s="874"/>
      <c r="E1580" s="874"/>
      <c r="F1580" s="855"/>
      <c r="G1580" s="856"/>
      <c r="H1580" s="857"/>
    </row>
    <row r="1581" spans="1:8">
      <c r="A1581" s="828"/>
      <c r="B1581" s="913" t="s">
        <v>2766</v>
      </c>
      <c r="C1581" s="884" t="s">
        <v>2767</v>
      </c>
      <c r="D1581" s="874">
        <v>10</v>
      </c>
      <c r="E1581" s="874" t="s">
        <v>3</v>
      </c>
      <c r="F1581" s="855"/>
      <c r="G1581" s="856"/>
      <c r="H1581" s="857">
        <f t="shared" si="22"/>
        <v>0</v>
      </c>
    </row>
    <row r="1582" spans="1:8">
      <c r="A1582" s="828"/>
      <c r="B1582" s="913"/>
      <c r="C1582" s="873" t="s">
        <v>2768</v>
      </c>
      <c r="D1582" s="874"/>
      <c r="E1582" s="874"/>
      <c r="F1582" s="855"/>
      <c r="G1582" s="856"/>
      <c r="H1582" s="857" t="str">
        <f t="shared" si="22"/>
        <v/>
      </c>
    </row>
    <row r="1583" spans="1:8" ht="30">
      <c r="A1583" s="828"/>
      <c r="B1583" s="913"/>
      <c r="C1583" s="873" t="s">
        <v>2769</v>
      </c>
      <c r="D1583" s="874"/>
      <c r="E1583" s="874"/>
      <c r="F1583" s="855"/>
      <c r="G1583" s="856"/>
      <c r="H1583" s="857" t="str">
        <f t="shared" si="22"/>
        <v/>
      </c>
    </row>
    <row r="1584" spans="1:8" ht="30">
      <c r="A1584" s="828"/>
      <c r="B1584" s="913"/>
      <c r="C1584" s="873" t="s">
        <v>2770</v>
      </c>
      <c r="D1584" s="874"/>
      <c r="E1584" s="874"/>
      <c r="F1584" s="855"/>
      <c r="G1584" s="856"/>
      <c r="H1584" s="857" t="str">
        <f t="shared" si="22"/>
        <v/>
      </c>
    </row>
    <row r="1585" spans="1:8">
      <c r="A1585" s="828"/>
      <c r="B1585" s="913"/>
      <c r="C1585" s="873" t="s">
        <v>2771</v>
      </c>
      <c r="D1585" s="874"/>
      <c r="E1585" s="874"/>
      <c r="F1585" s="855"/>
      <c r="G1585" s="856"/>
      <c r="H1585" s="857" t="str">
        <f t="shared" si="22"/>
        <v/>
      </c>
    </row>
    <row r="1586" spans="1:8">
      <c r="A1586" s="828"/>
      <c r="B1586" s="913"/>
      <c r="C1586" s="873"/>
      <c r="D1586" s="874"/>
      <c r="E1586" s="874"/>
      <c r="F1586" s="855"/>
      <c r="G1586" s="856"/>
      <c r="H1586" s="857" t="str">
        <f t="shared" si="22"/>
        <v/>
      </c>
    </row>
    <row r="1587" spans="1:8" ht="30">
      <c r="A1587" s="828"/>
      <c r="B1587" s="913" t="s">
        <v>2772</v>
      </c>
      <c r="C1587" s="846" t="s">
        <v>2773</v>
      </c>
      <c r="D1587" s="874">
        <v>2</v>
      </c>
      <c r="E1587" s="874" t="s">
        <v>3</v>
      </c>
      <c r="F1587" s="855"/>
      <c r="G1587" s="856"/>
      <c r="H1587" s="857">
        <f t="shared" si="22"/>
        <v>0</v>
      </c>
    </row>
    <row r="1588" spans="1:8">
      <c r="A1588" s="828"/>
      <c r="B1588" s="913"/>
      <c r="C1588" s="834" t="s">
        <v>2774</v>
      </c>
      <c r="D1588" s="874"/>
      <c r="E1588" s="874"/>
      <c r="F1588" s="855"/>
      <c r="G1588" s="856"/>
      <c r="H1588" s="857" t="str">
        <f t="shared" si="22"/>
        <v/>
      </c>
    </row>
    <row r="1589" spans="1:8" ht="30">
      <c r="A1589" s="828"/>
      <c r="B1589" s="913"/>
      <c r="C1589" s="834" t="s">
        <v>2775</v>
      </c>
      <c r="D1589" s="874"/>
      <c r="E1589" s="874"/>
      <c r="F1589" s="855"/>
      <c r="G1589" s="856"/>
      <c r="H1589" s="857" t="str">
        <f t="shared" si="22"/>
        <v/>
      </c>
    </row>
    <row r="1590" spans="1:8" ht="45">
      <c r="A1590" s="828"/>
      <c r="B1590" s="913"/>
      <c r="C1590" s="834" t="s">
        <v>2776</v>
      </c>
      <c r="D1590" s="874"/>
      <c r="E1590" s="874"/>
      <c r="F1590" s="855"/>
      <c r="G1590" s="856"/>
      <c r="H1590" s="857" t="str">
        <f t="shared" si="22"/>
        <v/>
      </c>
    </row>
    <row r="1591" spans="1:8">
      <c r="A1591" s="828"/>
      <c r="B1591" s="913"/>
      <c r="C1591" s="834" t="s">
        <v>2777</v>
      </c>
      <c r="D1591" s="874"/>
      <c r="E1591" s="874"/>
      <c r="F1591" s="855"/>
      <c r="G1591" s="856"/>
      <c r="H1591" s="857" t="str">
        <f t="shared" si="22"/>
        <v/>
      </c>
    </row>
    <row r="1592" spans="1:8" ht="45">
      <c r="A1592" s="828"/>
      <c r="B1592" s="913"/>
      <c r="C1592" s="834" t="s">
        <v>2778</v>
      </c>
      <c r="D1592" s="874"/>
      <c r="E1592" s="874"/>
      <c r="F1592" s="855"/>
      <c r="G1592" s="856"/>
      <c r="H1592" s="857" t="str">
        <f t="shared" si="22"/>
        <v/>
      </c>
    </row>
    <row r="1593" spans="1:8" ht="45">
      <c r="A1593" s="828"/>
      <c r="B1593" s="913"/>
      <c r="C1593" s="834" t="s">
        <v>2779</v>
      </c>
      <c r="D1593" s="874"/>
      <c r="E1593" s="874"/>
      <c r="F1593" s="855"/>
      <c r="G1593" s="856"/>
      <c r="H1593" s="857" t="str">
        <f t="shared" si="22"/>
        <v/>
      </c>
    </row>
    <row r="1594" spans="1:8" ht="30">
      <c r="A1594" s="828"/>
      <c r="B1594" s="913"/>
      <c r="C1594" s="834" t="s">
        <v>2780</v>
      </c>
      <c r="D1594" s="874"/>
      <c r="E1594" s="874"/>
      <c r="F1594" s="855"/>
      <c r="G1594" s="856"/>
      <c r="H1594" s="857" t="str">
        <f t="shared" si="22"/>
        <v/>
      </c>
    </row>
    <row r="1595" spans="1:8" ht="30">
      <c r="A1595" s="828"/>
      <c r="B1595" s="913"/>
      <c r="C1595" s="834" t="s">
        <v>2781</v>
      </c>
      <c r="D1595" s="874"/>
      <c r="E1595" s="874"/>
      <c r="F1595" s="855"/>
      <c r="G1595" s="856"/>
      <c r="H1595" s="857" t="str">
        <f t="shared" si="22"/>
        <v/>
      </c>
    </row>
    <row r="1596" spans="1:8" ht="30">
      <c r="A1596" s="828"/>
      <c r="B1596" s="913"/>
      <c r="C1596" s="834" t="s">
        <v>2782</v>
      </c>
      <c r="D1596" s="874"/>
      <c r="E1596" s="874"/>
      <c r="F1596" s="855"/>
      <c r="G1596" s="856"/>
      <c r="H1596" s="857" t="str">
        <f t="shared" si="22"/>
        <v/>
      </c>
    </row>
    <row r="1597" spans="1:8" ht="45">
      <c r="A1597" s="828"/>
      <c r="B1597" s="913"/>
      <c r="C1597" s="834" t="s">
        <v>2783</v>
      </c>
      <c r="D1597" s="874"/>
      <c r="E1597" s="874"/>
      <c r="F1597" s="855"/>
      <c r="G1597" s="856"/>
      <c r="H1597" s="857" t="str">
        <f t="shared" si="22"/>
        <v/>
      </c>
    </row>
    <row r="1598" spans="1:8" ht="30">
      <c r="A1598" s="828"/>
      <c r="B1598" s="913"/>
      <c r="C1598" s="834" t="s">
        <v>2784</v>
      </c>
      <c r="D1598" s="874"/>
      <c r="E1598" s="874"/>
      <c r="F1598" s="855"/>
      <c r="G1598" s="856"/>
      <c r="H1598" s="857" t="str">
        <f t="shared" si="22"/>
        <v/>
      </c>
    </row>
    <row r="1599" spans="1:8" ht="30">
      <c r="A1599" s="828"/>
      <c r="B1599" s="913"/>
      <c r="C1599" s="834" t="s">
        <v>2785</v>
      </c>
      <c r="D1599" s="874"/>
      <c r="E1599" s="874"/>
      <c r="F1599" s="855"/>
      <c r="G1599" s="856"/>
      <c r="H1599" s="857" t="str">
        <f t="shared" si="22"/>
        <v/>
      </c>
    </row>
    <row r="1600" spans="1:8" ht="30">
      <c r="A1600" s="828"/>
      <c r="B1600" s="913"/>
      <c r="C1600" s="834" t="s">
        <v>2786</v>
      </c>
      <c r="D1600" s="874"/>
      <c r="E1600" s="874"/>
      <c r="F1600" s="855"/>
      <c r="G1600" s="856"/>
      <c r="H1600" s="857"/>
    </row>
    <row r="1601" spans="1:8" ht="30">
      <c r="A1601" s="828"/>
      <c r="B1601" s="913"/>
      <c r="C1601" s="834" t="s">
        <v>2787</v>
      </c>
      <c r="D1601" s="874"/>
      <c r="E1601" s="874"/>
      <c r="F1601" s="855"/>
      <c r="G1601" s="856"/>
      <c r="H1601" s="857"/>
    </row>
    <row r="1602" spans="1:8" ht="30">
      <c r="A1602" s="828"/>
      <c r="B1602" s="913"/>
      <c r="C1602" s="834" t="s">
        <v>2788</v>
      </c>
      <c r="D1602" s="874"/>
      <c r="E1602" s="874"/>
      <c r="F1602" s="855"/>
      <c r="G1602" s="856"/>
      <c r="H1602" s="857"/>
    </row>
    <row r="1603" spans="1:8">
      <c r="A1603" s="828"/>
      <c r="B1603" s="913"/>
      <c r="C1603" s="834" t="s">
        <v>2789</v>
      </c>
      <c r="D1603" s="874"/>
      <c r="E1603" s="874"/>
      <c r="F1603" s="855"/>
      <c r="G1603" s="856"/>
      <c r="H1603" s="857"/>
    </row>
    <row r="1604" spans="1:8" ht="30">
      <c r="A1604" s="828"/>
      <c r="B1604" s="913"/>
      <c r="C1604" s="834" t="s">
        <v>2790</v>
      </c>
      <c r="D1604" s="874"/>
      <c r="E1604" s="874"/>
      <c r="F1604" s="855"/>
      <c r="G1604" s="856"/>
      <c r="H1604" s="857"/>
    </row>
    <row r="1605" spans="1:8" ht="45">
      <c r="A1605" s="828"/>
      <c r="B1605" s="913"/>
      <c r="C1605" s="834" t="s">
        <v>2791</v>
      </c>
      <c r="D1605" s="874"/>
      <c r="E1605" s="874"/>
      <c r="F1605" s="855"/>
      <c r="G1605" s="856"/>
      <c r="H1605" s="857"/>
    </row>
    <row r="1606" spans="1:8" ht="60">
      <c r="A1606" s="828"/>
      <c r="B1606" s="913"/>
      <c r="C1606" s="834" t="s">
        <v>2792</v>
      </c>
      <c r="D1606" s="874"/>
      <c r="E1606" s="874"/>
      <c r="F1606" s="855"/>
      <c r="G1606" s="856"/>
      <c r="H1606" s="857"/>
    </row>
    <row r="1607" spans="1:8" ht="60">
      <c r="A1607" s="828"/>
      <c r="B1607" s="913"/>
      <c r="C1607" s="834" t="s">
        <v>2793</v>
      </c>
      <c r="D1607" s="874"/>
      <c r="E1607" s="874"/>
      <c r="F1607" s="855"/>
      <c r="G1607" s="856"/>
      <c r="H1607" s="857"/>
    </row>
    <row r="1608" spans="1:8">
      <c r="A1608" s="828"/>
      <c r="B1608" s="913"/>
      <c r="C1608" s="834" t="s">
        <v>2794</v>
      </c>
      <c r="D1608" s="874"/>
      <c r="E1608" s="874"/>
      <c r="F1608" s="855"/>
      <c r="G1608" s="856"/>
      <c r="H1608" s="857"/>
    </row>
    <row r="1609" spans="1:8" ht="45">
      <c r="A1609" s="828"/>
      <c r="B1609" s="913"/>
      <c r="C1609" s="834" t="s">
        <v>2795</v>
      </c>
      <c r="D1609" s="874"/>
      <c r="E1609" s="874"/>
      <c r="F1609" s="855"/>
      <c r="G1609" s="856"/>
      <c r="H1609" s="857"/>
    </row>
    <row r="1610" spans="1:8">
      <c r="A1610" s="828"/>
      <c r="B1610" s="913"/>
      <c r="C1610" s="834" t="s">
        <v>2796</v>
      </c>
      <c r="D1610" s="874"/>
      <c r="E1610" s="874"/>
      <c r="F1610" s="855"/>
      <c r="G1610" s="856"/>
      <c r="H1610" s="857"/>
    </row>
    <row r="1611" spans="1:8" ht="30">
      <c r="A1611" s="828"/>
      <c r="B1611" s="913"/>
      <c r="C1611" s="834" t="s">
        <v>2797</v>
      </c>
      <c r="D1611" s="874"/>
      <c r="E1611" s="874"/>
      <c r="F1611" s="855"/>
      <c r="G1611" s="856"/>
      <c r="H1611" s="857"/>
    </row>
    <row r="1612" spans="1:8" ht="45">
      <c r="A1612" s="828"/>
      <c r="B1612" s="913"/>
      <c r="C1612" s="834" t="s">
        <v>2798</v>
      </c>
      <c r="D1612" s="874"/>
      <c r="E1612" s="874"/>
      <c r="F1612" s="855"/>
      <c r="G1612" s="856"/>
      <c r="H1612" s="857"/>
    </row>
    <row r="1613" spans="1:8">
      <c r="A1613" s="828"/>
      <c r="B1613" s="913"/>
      <c r="C1613" s="834" t="s">
        <v>2799</v>
      </c>
      <c r="D1613" s="874"/>
      <c r="E1613" s="874"/>
      <c r="F1613" s="855"/>
      <c r="G1613" s="856"/>
      <c r="H1613" s="857"/>
    </row>
    <row r="1614" spans="1:8" ht="30">
      <c r="A1614" s="828"/>
      <c r="B1614" s="913"/>
      <c r="C1614" s="834" t="s">
        <v>2800</v>
      </c>
      <c r="D1614" s="874"/>
      <c r="E1614" s="874"/>
      <c r="F1614" s="855"/>
      <c r="G1614" s="856"/>
      <c r="H1614" s="857"/>
    </row>
    <row r="1615" spans="1:8" ht="30">
      <c r="A1615" s="828"/>
      <c r="B1615" s="913"/>
      <c r="C1615" s="834" t="s">
        <v>2801</v>
      </c>
      <c r="D1615" s="874"/>
      <c r="E1615" s="874"/>
      <c r="F1615" s="855"/>
      <c r="G1615" s="856"/>
      <c r="H1615" s="857"/>
    </row>
    <row r="1616" spans="1:8">
      <c r="A1616" s="828"/>
      <c r="B1616" s="913"/>
      <c r="C1616" s="834" t="s">
        <v>2802</v>
      </c>
      <c r="D1616" s="874"/>
      <c r="E1616" s="874"/>
      <c r="F1616" s="855"/>
      <c r="G1616" s="856"/>
      <c r="H1616" s="857"/>
    </row>
    <row r="1617" spans="1:8">
      <c r="A1617" s="828"/>
      <c r="B1617" s="913"/>
      <c r="C1617" s="834" t="s">
        <v>2803</v>
      </c>
      <c r="D1617" s="874"/>
      <c r="E1617" s="874"/>
      <c r="F1617" s="855"/>
      <c r="G1617" s="856"/>
      <c r="H1617" s="857"/>
    </row>
    <row r="1618" spans="1:8">
      <c r="A1618" s="828"/>
      <c r="B1618" s="913"/>
      <c r="C1618" s="834" t="s">
        <v>2804</v>
      </c>
      <c r="D1618" s="874"/>
      <c r="E1618" s="874"/>
      <c r="F1618" s="855"/>
      <c r="G1618" s="856"/>
      <c r="H1618" s="857"/>
    </row>
    <row r="1619" spans="1:8">
      <c r="A1619" s="828"/>
      <c r="B1619" s="913"/>
      <c r="C1619" s="834" t="s">
        <v>2805</v>
      </c>
      <c r="D1619" s="874"/>
      <c r="E1619" s="874"/>
      <c r="F1619" s="855"/>
      <c r="G1619" s="856"/>
      <c r="H1619" s="857"/>
    </row>
    <row r="1620" spans="1:8">
      <c r="A1620" s="828"/>
      <c r="B1620" s="913"/>
      <c r="C1620" s="834" t="s">
        <v>2806</v>
      </c>
      <c r="D1620" s="874"/>
      <c r="E1620" s="874"/>
      <c r="F1620" s="855"/>
      <c r="G1620" s="856"/>
      <c r="H1620" s="857"/>
    </row>
    <row r="1621" spans="1:8">
      <c r="A1621" s="828"/>
      <c r="B1621" s="913"/>
      <c r="C1621" s="834" t="s">
        <v>2807</v>
      </c>
      <c r="D1621" s="874"/>
      <c r="E1621" s="874"/>
      <c r="F1621" s="855"/>
      <c r="G1621" s="856"/>
      <c r="H1621" s="857"/>
    </row>
    <row r="1622" spans="1:8">
      <c r="A1622" s="828"/>
      <c r="B1622" s="913"/>
      <c r="C1622" s="834" t="s">
        <v>2099</v>
      </c>
      <c r="D1622" s="874"/>
      <c r="E1622" s="874"/>
      <c r="F1622" s="855"/>
      <c r="G1622" s="856"/>
      <c r="H1622" s="857"/>
    </row>
    <row r="1623" spans="1:8" ht="30">
      <c r="A1623" s="828"/>
      <c r="B1623" s="913"/>
      <c r="C1623" s="834" t="s">
        <v>2808</v>
      </c>
      <c r="D1623" s="874"/>
      <c r="E1623" s="874"/>
      <c r="F1623" s="855"/>
      <c r="G1623" s="856"/>
      <c r="H1623" s="857"/>
    </row>
    <row r="1624" spans="1:8">
      <c r="A1624" s="828"/>
      <c r="B1624" s="913"/>
      <c r="C1624" s="834" t="s">
        <v>2809</v>
      </c>
      <c r="D1624" s="874"/>
      <c r="E1624" s="874"/>
      <c r="F1624" s="855"/>
      <c r="G1624" s="856"/>
      <c r="H1624" s="857"/>
    </row>
    <row r="1625" spans="1:8">
      <c r="A1625" s="828"/>
      <c r="B1625" s="913"/>
      <c r="C1625" s="834" t="s">
        <v>2810</v>
      </c>
      <c r="D1625" s="874"/>
      <c r="E1625" s="874"/>
      <c r="F1625" s="855"/>
      <c r="G1625" s="856"/>
      <c r="H1625" s="857"/>
    </row>
    <row r="1626" spans="1:8">
      <c r="A1626" s="828"/>
      <c r="B1626" s="913"/>
      <c r="C1626" s="834"/>
      <c r="D1626" s="874"/>
      <c r="E1626" s="874"/>
      <c r="F1626" s="855"/>
      <c r="G1626" s="856"/>
      <c r="H1626" s="857"/>
    </row>
    <row r="1627" spans="1:8">
      <c r="A1627" s="828"/>
      <c r="B1627" s="913" t="s">
        <v>2811</v>
      </c>
      <c r="C1627" s="884" t="s">
        <v>2812</v>
      </c>
      <c r="D1627" s="874">
        <v>1</v>
      </c>
      <c r="E1627" s="874" t="s">
        <v>66</v>
      </c>
      <c r="F1627" s="855"/>
      <c r="G1627" s="856"/>
      <c r="H1627" s="857">
        <f t="shared" si="21"/>
        <v>0</v>
      </c>
    </row>
    <row r="1628" spans="1:8" ht="30">
      <c r="A1628" s="828"/>
      <c r="B1628" s="913"/>
      <c r="C1628" s="873" t="s">
        <v>2813</v>
      </c>
      <c r="D1628" s="874"/>
      <c r="E1628" s="874"/>
      <c r="F1628" s="855"/>
      <c r="G1628" s="856"/>
      <c r="H1628" s="857"/>
    </row>
    <row r="1629" spans="1:8">
      <c r="A1629" s="828"/>
      <c r="B1629" s="913"/>
      <c r="C1629" s="873" t="s">
        <v>2814</v>
      </c>
      <c r="D1629" s="874"/>
      <c r="E1629" s="874"/>
      <c r="F1629" s="855"/>
      <c r="G1629" s="856"/>
      <c r="H1629" s="857"/>
    </row>
    <row r="1630" spans="1:8">
      <c r="A1630" s="828"/>
      <c r="B1630" s="913"/>
      <c r="C1630" s="873" t="s">
        <v>2815</v>
      </c>
      <c r="D1630" s="874"/>
      <c r="E1630" s="874"/>
      <c r="F1630" s="855"/>
      <c r="G1630" s="856"/>
      <c r="H1630" s="857"/>
    </row>
    <row r="1631" spans="1:8">
      <c r="A1631" s="828"/>
      <c r="B1631" s="913"/>
      <c r="C1631" s="873" t="s">
        <v>2816</v>
      </c>
      <c r="D1631" s="874"/>
      <c r="E1631" s="874"/>
      <c r="F1631" s="855"/>
      <c r="G1631" s="856"/>
      <c r="H1631" s="857"/>
    </row>
    <row r="1632" spans="1:8">
      <c r="A1632" s="830"/>
      <c r="B1632" s="913"/>
      <c r="C1632" s="870"/>
      <c r="D1632" s="854"/>
      <c r="E1632" s="854"/>
      <c r="F1632" s="855"/>
      <c r="G1632" s="856"/>
      <c r="H1632" s="857" t="str">
        <f t="shared" si="21"/>
        <v/>
      </c>
    </row>
    <row r="1633" spans="1:8" ht="18.75">
      <c r="A1633" s="828"/>
      <c r="B1633" s="918"/>
      <c r="C1633" s="908" t="s">
        <v>2817</v>
      </c>
      <c r="D1633" s="874"/>
      <c r="E1633" s="874"/>
      <c r="F1633" s="855"/>
      <c r="G1633" s="856"/>
      <c r="H1633" s="857" t="str">
        <f t="shared" si="21"/>
        <v/>
      </c>
    </row>
    <row r="1634" spans="1:8">
      <c r="A1634" s="828"/>
      <c r="B1634" s="918"/>
      <c r="C1634" s="873"/>
      <c r="D1634" s="874"/>
      <c r="E1634" s="874"/>
      <c r="F1634" s="855"/>
      <c r="G1634" s="856"/>
      <c r="H1634" s="857" t="str">
        <f t="shared" si="21"/>
        <v/>
      </c>
    </row>
    <row r="1635" spans="1:8" ht="30">
      <c r="A1635" s="929"/>
      <c r="B1635" s="944" t="s">
        <v>2818</v>
      </c>
      <c r="C1635" s="931" t="s">
        <v>2819</v>
      </c>
      <c r="D1635" s="874">
        <v>1</v>
      </c>
      <c r="E1635" s="874" t="s">
        <v>66</v>
      </c>
      <c r="F1635" s="900" t="s">
        <v>2890</v>
      </c>
      <c r="G1635" s="856"/>
      <c r="H1635" s="857">
        <f t="shared" si="21"/>
        <v>0</v>
      </c>
    </row>
    <row r="1636" spans="1:8" ht="60">
      <c r="A1636" s="828"/>
      <c r="B1636" s="918"/>
      <c r="C1636" s="873" t="s">
        <v>2821</v>
      </c>
      <c r="D1636" s="874"/>
      <c r="E1636" s="874"/>
      <c r="F1636" s="855"/>
      <c r="G1636" s="856"/>
      <c r="H1636" s="857" t="str">
        <f t="shared" si="21"/>
        <v/>
      </c>
    </row>
    <row r="1637" spans="1:8">
      <c r="A1637" s="828"/>
      <c r="B1637" s="918"/>
      <c r="C1637" s="873" t="s">
        <v>2822</v>
      </c>
      <c r="D1637" s="874"/>
      <c r="E1637" s="874"/>
      <c r="F1637" s="855"/>
      <c r="G1637" s="856"/>
      <c r="H1637" s="857" t="str">
        <f t="shared" si="21"/>
        <v/>
      </c>
    </row>
    <row r="1638" spans="1:8">
      <c r="A1638" s="828"/>
      <c r="B1638" s="918"/>
      <c r="C1638" s="873" t="s">
        <v>2823</v>
      </c>
      <c r="D1638" s="874"/>
      <c r="E1638" s="874"/>
      <c r="F1638" s="855"/>
      <c r="G1638" s="856"/>
      <c r="H1638" s="857" t="str">
        <f t="shared" si="21"/>
        <v/>
      </c>
    </row>
    <row r="1639" spans="1:8">
      <c r="A1639" s="828"/>
      <c r="B1639" s="918"/>
      <c r="C1639" s="873" t="s">
        <v>2824</v>
      </c>
      <c r="D1639" s="874"/>
      <c r="E1639" s="874"/>
      <c r="F1639" s="855"/>
      <c r="G1639" s="856"/>
      <c r="H1639" s="857" t="str">
        <f t="shared" si="21"/>
        <v/>
      </c>
    </row>
    <row r="1640" spans="1:8">
      <c r="A1640" s="828"/>
      <c r="B1640" s="918"/>
      <c r="C1640" s="873" t="s">
        <v>2825</v>
      </c>
      <c r="D1640" s="874"/>
      <c r="E1640" s="874"/>
      <c r="F1640" s="855"/>
      <c r="G1640" s="856"/>
      <c r="H1640" s="857" t="str">
        <f t="shared" si="21"/>
        <v/>
      </c>
    </row>
    <row r="1641" spans="1:8" ht="30">
      <c r="A1641" s="828"/>
      <c r="B1641" s="918"/>
      <c r="C1641" s="873" t="s">
        <v>2826</v>
      </c>
      <c r="D1641" s="874"/>
      <c r="E1641" s="874"/>
      <c r="F1641" s="855"/>
      <c r="G1641" s="856"/>
      <c r="H1641" s="857" t="str">
        <f t="shared" si="21"/>
        <v/>
      </c>
    </row>
    <row r="1642" spans="1:8" ht="30">
      <c r="A1642" s="828"/>
      <c r="B1642" s="918"/>
      <c r="C1642" s="873" t="s">
        <v>2827</v>
      </c>
      <c r="D1642" s="874"/>
      <c r="E1642" s="874"/>
      <c r="F1642" s="855"/>
      <c r="G1642" s="856"/>
      <c r="H1642" s="857" t="str">
        <f t="shared" si="21"/>
        <v/>
      </c>
    </row>
    <row r="1643" spans="1:8">
      <c r="A1643" s="828"/>
      <c r="B1643" s="918"/>
      <c r="C1643" s="873" t="s">
        <v>2828</v>
      </c>
      <c r="D1643" s="874"/>
      <c r="E1643" s="874"/>
      <c r="F1643" s="855"/>
      <c r="G1643" s="856"/>
      <c r="H1643" s="857" t="str">
        <f t="shared" si="21"/>
        <v/>
      </c>
    </row>
    <row r="1644" spans="1:8">
      <c r="A1644" s="828"/>
      <c r="B1644" s="918"/>
      <c r="C1644" s="873" t="s">
        <v>2829</v>
      </c>
      <c r="D1644" s="874"/>
      <c r="E1644" s="874"/>
      <c r="F1644" s="855"/>
      <c r="G1644" s="856"/>
      <c r="H1644" s="857" t="str">
        <f t="shared" si="21"/>
        <v/>
      </c>
    </row>
    <row r="1645" spans="1:8" ht="30">
      <c r="A1645" s="828"/>
      <c r="B1645" s="918"/>
      <c r="C1645" s="873" t="s">
        <v>2830</v>
      </c>
      <c r="D1645" s="874"/>
      <c r="E1645" s="874"/>
      <c r="F1645" s="855"/>
      <c r="G1645" s="856"/>
      <c r="H1645" s="857" t="str">
        <f t="shared" si="21"/>
        <v/>
      </c>
    </row>
    <row r="1646" spans="1:8">
      <c r="A1646" s="828"/>
      <c r="B1646" s="918"/>
      <c r="C1646" s="873"/>
      <c r="D1646" s="874"/>
      <c r="E1646" s="874"/>
      <c r="F1646" s="855"/>
      <c r="G1646" s="856"/>
      <c r="H1646" s="857" t="str">
        <f t="shared" si="21"/>
        <v/>
      </c>
    </row>
    <row r="1647" spans="1:8" ht="30">
      <c r="A1647" s="929"/>
      <c r="B1647" s="944" t="s">
        <v>2831</v>
      </c>
      <c r="C1647" s="931" t="s">
        <v>2832</v>
      </c>
      <c r="D1647" s="874">
        <v>1</v>
      </c>
      <c r="E1647" s="874" t="s">
        <v>66</v>
      </c>
      <c r="F1647" s="900" t="s">
        <v>2890</v>
      </c>
      <c r="G1647" s="856"/>
      <c r="H1647" s="857">
        <f t="shared" si="21"/>
        <v>0</v>
      </c>
    </row>
    <row r="1648" spans="1:8" ht="60">
      <c r="A1648" s="828"/>
      <c r="B1648" s="918"/>
      <c r="C1648" s="873" t="s">
        <v>2833</v>
      </c>
      <c r="D1648" s="874"/>
      <c r="E1648" s="874"/>
      <c r="F1648" s="855"/>
      <c r="G1648" s="856"/>
      <c r="H1648" s="857" t="str">
        <f t="shared" si="21"/>
        <v/>
      </c>
    </row>
    <row r="1649" spans="1:8" ht="30">
      <c r="A1649" s="828"/>
      <c r="B1649" s="918"/>
      <c r="C1649" s="873" t="s">
        <v>2834</v>
      </c>
      <c r="D1649" s="874"/>
      <c r="E1649" s="874"/>
      <c r="F1649" s="855"/>
      <c r="G1649" s="856"/>
      <c r="H1649" s="857" t="str">
        <f t="shared" si="21"/>
        <v/>
      </c>
    </row>
    <row r="1650" spans="1:8" ht="30">
      <c r="A1650" s="828"/>
      <c r="B1650" s="918"/>
      <c r="C1650" s="873" t="s">
        <v>2835</v>
      </c>
      <c r="D1650" s="874"/>
      <c r="E1650" s="874"/>
      <c r="F1650" s="855"/>
      <c r="G1650" s="856"/>
      <c r="H1650" s="857" t="str">
        <f t="shared" si="21"/>
        <v/>
      </c>
    </row>
    <row r="1651" spans="1:8">
      <c r="A1651" s="828"/>
      <c r="B1651" s="918"/>
      <c r="C1651" s="873" t="s">
        <v>2836</v>
      </c>
      <c r="D1651" s="874"/>
      <c r="E1651" s="874"/>
      <c r="F1651" s="855"/>
      <c r="G1651" s="856"/>
      <c r="H1651" s="857" t="str">
        <f t="shared" ref="H1651:H1677" si="23">IF(D1651="","",G1651*D1651)</f>
        <v/>
      </c>
    </row>
    <row r="1652" spans="1:8">
      <c r="A1652" s="828"/>
      <c r="B1652" s="918"/>
      <c r="C1652" s="873"/>
      <c r="D1652" s="874"/>
      <c r="E1652" s="874"/>
      <c r="F1652" s="855"/>
      <c r="G1652" s="856"/>
      <c r="H1652" s="857" t="str">
        <f t="shared" si="23"/>
        <v/>
      </c>
    </row>
    <row r="1653" spans="1:8" ht="30">
      <c r="A1653" s="828"/>
      <c r="B1653" s="918" t="s">
        <v>2837</v>
      </c>
      <c r="C1653" s="884" t="s">
        <v>2838</v>
      </c>
      <c r="D1653" s="874">
        <v>1</v>
      </c>
      <c r="E1653" s="874" t="s">
        <v>66</v>
      </c>
      <c r="F1653" s="900" t="s">
        <v>2820</v>
      </c>
      <c r="G1653" s="856"/>
      <c r="H1653" s="857">
        <f t="shared" si="23"/>
        <v>0</v>
      </c>
    </row>
    <row r="1654" spans="1:8" ht="30">
      <c r="A1654" s="828"/>
      <c r="B1654" s="918"/>
      <c r="C1654" s="873" t="s">
        <v>2839</v>
      </c>
      <c r="D1654" s="874"/>
      <c r="E1654" s="874"/>
      <c r="F1654" s="855"/>
      <c r="G1654" s="856"/>
      <c r="H1654" s="857" t="str">
        <f t="shared" si="23"/>
        <v/>
      </c>
    </row>
    <row r="1655" spans="1:8" ht="30">
      <c r="A1655" s="828"/>
      <c r="B1655" s="918"/>
      <c r="C1655" s="873" t="s">
        <v>2840</v>
      </c>
      <c r="D1655" s="874"/>
      <c r="E1655" s="874"/>
      <c r="F1655" s="855"/>
      <c r="G1655" s="856"/>
      <c r="H1655" s="857" t="str">
        <f t="shared" si="23"/>
        <v/>
      </c>
    </row>
    <row r="1656" spans="1:8" ht="30">
      <c r="A1656" s="828"/>
      <c r="B1656" s="918"/>
      <c r="C1656" s="873" t="s">
        <v>2841</v>
      </c>
      <c r="D1656" s="874"/>
      <c r="E1656" s="874"/>
      <c r="F1656" s="855"/>
      <c r="G1656" s="856"/>
      <c r="H1656" s="857" t="str">
        <f t="shared" si="23"/>
        <v/>
      </c>
    </row>
    <row r="1657" spans="1:8">
      <c r="A1657" s="828"/>
      <c r="B1657" s="918"/>
      <c r="C1657" s="873"/>
      <c r="D1657" s="874"/>
      <c r="E1657" s="874"/>
      <c r="F1657" s="855"/>
      <c r="G1657" s="856"/>
      <c r="H1657" s="857" t="str">
        <f t="shared" si="23"/>
        <v/>
      </c>
    </row>
    <row r="1658" spans="1:8" ht="30">
      <c r="A1658" s="828"/>
      <c r="B1658" s="918" t="s">
        <v>2842</v>
      </c>
      <c r="C1658" s="884" t="s">
        <v>2843</v>
      </c>
      <c r="D1658" s="874">
        <v>1</v>
      </c>
      <c r="E1658" s="874" t="s">
        <v>66</v>
      </c>
      <c r="F1658" s="900" t="s">
        <v>2820</v>
      </c>
      <c r="G1658" s="856"/>
      <c r="H1658" s="857">
        <f t="shared" si="23"/>
        <v>0</v>
      </c>
    </row>
    <row r="1659" spans="1:8" ht="30">
      <c r="A1659" s="828"/>
      <c r="B1659" s="918"/>
      <c r="C1659" s="873" t="s">
        <v>2844</v>
      </c>
      <c r="D1659" s="874"/>
      <c r="E1659" s="874"/>
      <c r="F1659" s="855"/>
      <c r="G1659" s="856"/>
      <c r="H1659" s="857" t="str">
        <f t="shared" si="23"/>
        <v/>
      </c>
    </row>
    <row r="1660" spans="1:8">
      <c r="A1660" s="828"/>
      <c r="B1660" s="918"/>
      <c r="C1660" s="873"/>
      <c r="D1660" s="874"/>
      <c r="E1660" s="874"/>
      <c r="F1660" s="855"/>
      <c r="G1660" s="856"/>
      <c r="H1660" s="857" t="str">
        <f t="shared" si="23"/>
        <v/>
      </c>
    </row>
    <row r="1661" spans="1:8" ht="30">
      <c r="A1661" s="828"/>
      <c r="B1661" s="918" t="s">
        <v>2845</v>
      </c>
      <c r="C1661" s="884" t="s">
        <v>2846</v>
      </c>
      <c r="D1661" s="874">
        <v>1</v>
      </c>
      <c r="E1661" s="874" t="s">
        <v>66</v>
      </c>
      <c r="F1661" s="900" t="s">
        <v>2820</v>
      </c>
      <c r="G1661" s="856"/>
      <c r="H1661" s="857">
        <f t="shared" si="23"/>
        <v>0</v>
      </c>
    </row>
    <row r="1662" spans="1:8" ht="45">
      <c r="A1662" s="828"/>
      <c r="B1662" s="918"/>
      <c r="C1662" s="873" t="s">
        <v>2847</v>
      </c>
      <c r="D1662" s="874"/>
      <c r="E1662" s="874"/>
      <c r="F1662" s="855"/>
      <c r="G1662" s="856"/>
      <c r="H1662" s="857" t="str">
        <f t="shared" si="23"/>
        <v/>
      </c>
    </row>
    <row r="1663" spans="1:8" ht="30">
      <c r="A1663" s="828"/>
      <c r="B1663" s="918"/>
      <c r="C1663" s="873" t="s">
        <v>2848</v>
      </c>
      <c r="D1663" s="874"/>
      <c r="E1663" s="874"/>
      <c r="F1663" s="855"/>
      <c r="G1663" s="856"/>
      <c r="H1663" s="857" t="str">
        <f t="shared" si="23"/>
        <v/>
      </c>
    </row>
    <row r="1664" spans="1:8" ht="60">
      <c r="A1664" s="828"/>
      <c r="B1664" s="918"/>
      <c r="C1664" s="873" t="s">
        <v>2849</v>
      </c>
      <c r="D1664" s="874"/>
      <c r="E1664" s="874"/>
      <c r="F1664" s="855"/>
      <c r="G1664" s="856"/>
      <c r="H1664" s="857" t="str">
        <f t="shared" si="23"/>
        <v/>
      </c>
    </row>
    <row r="1665" spans="1:8">
      <c r="A1665" s="828"/>
      <c r="B1665" s="918"/>
      <c r="C1665" s="873"/>
      <c r="D1665" s="874"/>
      <c r="E1665" s="874"/>
      <c r="F1665" s="855"/>
      <c r="G1665" s="856"/>
      <c r="H1665" s="857" t="str">
        <f t="shared" si="23"/>
        <v/>
      </c>
    </row>
    <row r="1666" spans="1:8" ht="30">
      <c r="A1666" s="828"/>
      <c r="B1666" s="918" t="s">
        <v>2850</v>
      </c>
      <c r="C1666" s="884" t="s">
        <v>2851</v>
      </c>
      <c r="D1666" s="874">
        <v>1</v>
      </c>
      <c r="E1666" s="874" t="s">
        <v>66</v>
      </c>
      <c r="F1666" s="900" t="s">
        <v>2820</v>
      </c>
      <c r="G1666" s="856"/>
      <c r="H1666" s="857">
        <f t="shared" si="23"/>
        <v>0</v>
      </c>
    </row>
    <row r="1667" spans="1:8" ht="45">
      <c r="A1667" s="828"/>
      <c r="B1667" s="918"/>
      <c r="C1667" s="873" t="s">
        <v>2852</v>
      </c>
      <c r="D1667" s="874"/>
      <c r="E1667" s="874"/>
      <c r="F1667" s="855"/>
      <c r="G1667" s="856"/>
      <c r="H1667" s="857" t="str">
        <f t="shared" si="23"/>
        <v/>
      </c>
    </row>
    <row r="1668" spans="1:8" ht="45">
      <c r="A1668" s="828"/>
      <c r="B1668" s="918"/>
      <c r="C1668" s="873" t="s">
        <v>2853</v>
      </c>
      <c r="D1668" s="874"/>
      <c r="E1668" s="874"/>
      <c r="F1668" s="855"/>
      <c r="G1668" s="856"/>
      <c r="H1668" s="857" t="str">
        <f t="shared" si="23"/>
        <v/>
      </c>
    </row>
    <row r="1669" spans="1:8">
      <c r="A1669" s="828"/>
      <c r="B1669" s="918"/>
      <c r="C1669" s="873" t="s">
        <v>2854</v>
      </c>
      <c r="D1669" s="874"/>
      <c r="E1669" s="874"/>
      <c r="F1669" s="855"/>
      <c r="G1669" s="856"/>
      <c r="H1669" s="857" t="str">
        <f t="shared" si="23"/>
        <v/>
      </c>
    </row>
    <row r="1670" spans="1:8">
      <c r="A1670" s="828"/>
      <c r="B1670" s="918"/>
      <c r="C1670" s="873"/>
      <c r="D1670" s="874"/>
      <c r="E1670" s="874"/>
      <c r="F1670" s="855"/>
      <c r="G1670" s="856"/>
      <c r="H1670" s="857" t="str">
        <f t="shared" si="23"/>
        <v/>
      </c>
    </row>
    <row r="1671" spans="1:8" ht="30">
      <c r="A1671" s="828"/>
      <c r="B1671" s="918" t="s">
        <v>2855</v>
      </c>
      <c r="C1671" s="884" t="s">
        <v>2856</v>
      </c>
      <c r="D1671" s="874">
        <v>1</v>
      </c>
      <c r="E1671" s="874" t="s">
        <v>66</v>
      </c>
      <c r="F1671" s="900" t="s">
        <v>2820</v>
      </c>
      <c r="G1671" s="856"/>
      <c r="H1671" s="857">
        <f t="shared" si="23"/>
        <v>0</v>
      </c>
    </row>
    <row r="1672" spans="1:8" ht="30">
      <c r="A1672" s="828"/>
      <c r="B1672" s="918"/>
      <c r="C1672" s="873" t="s">
        <v>2857</v>
      </c>
      <c r="D1672" s="874"/>
      <c r="E1672" s="874"/>
      <c r="F1672" s="855"/>
      <c r="G1672" s="856"/>
      <c r="H1672" s="857" t="str">
        <f t="shared" si="23"/>
        <v/>
      </c>
    </row>
    <row r="1673" spans="1:8">
      <c r="A1673" s="828"/>
      <c r="B1673" s="918"/>
      <c r="C1673" s="873" t="s">
        <v>2858</v>
      </c>
      <c r="D1673" s="874"/>
      <c r="E1673" s="874"/>
      <c r="F1673" s="855"/>
      <c r="G1673" s="856"/>
      <c r="H1673" s="857" t="str">
        <f t="shared" si="23"/>
        <v/>
      </c>
    </row>
    <row r="1674" spans="1:8">
      <c r="A1674" s="828"/>
      <c r="B1674" s="918"/>
      <c r="C1674" s="873" t="s">
        <v>2859</v>
      </c>
      <c r="D1674" s="874"/>
      <c r="E1674" s="874"/>
      <c r="F1674" s="855"/>
      <c r="G1674" s="856"/>
      <c r="H1674" s="857" t="str">
        <f t="shared" si="23"/>
        <v/>
      </c>
    </row>
    <row r="1675" spans="1:8">
      <c r="A1675" s="828"/>
      <c r="B1675" s="918"/>
      <c r="C1675" s="873" t="s">
        <v>2860</v>
      </c>
      <c r="D1675" s="874"/>
      <c r="E1675" s="874"/>
      <c r="F1675" s="855"/>
      <c r="G1675" s="856"/>
      <c r="H1675" s="857" t="str">
        <f t="shared" si="23"/>
        <v/>
      </c>
    </row>
    <row r="1676" spans="1:8">
      <c r="A1676" s="828"/>
      <c r="B1676" s="918"/>
      <c r="C1676" s="873" t="s">
        <v>2861</v>
      </c>
      <c r="D1676" s="874"/>
      <c r="E1676" s="874"/>
      <c r="F1676" s="855"/>
      <c r="G1676" s="856"/>
      <c r="H1676" s="857" t="str">
        <f t="shared" si="23"/>
        <v/>
      </c>
    </row>
    <row r="1677" spans="1:8" ht="30">
      <c r="A1677" s="828"/>
      <c r="B1677" s="918"/>
      <c r="C1677" s="873" t="s">
        <v>2862</v>
      </c>
      <c r="D1677" s="874"/>
      <c r="E1677" s="874"/>
      <c r="F1677" s="855"/>
      <c r="G1677" s="856"/>
      <c r="H1677" s="857" t="str">
        <f t="shared" si="23"/>
        <v/>
      </c>
    </row>
    <row r="1678" spans="1:8">
      <c r="A1678" s="828"/>
      <c r="B1678" s="918"/>
      <c r="C1678" s="873"/>
      <c r="D1678" s="874"/>
      <c r="E1678" s="874"/>
      <c r="F1678" s="855"/>
      <c r="G1678" s="856"/>
      <c r="H1678" s="857"/>
    </row>
    <row r="1679" spans="1:8">
      <c r="A1679" s="828"/>
      <c r="B1679" s="918" t="s">
        <v>2863</v>
      </c>
      <c r="C1679" s="884" t="s">
        <v>2864</v>
      </c>
      <c r="D1679" s="874">
        <v>1</v>
      </c>
      <c r="E1679" s="874" t="s">
        <v>3</v>
      </c>
      <c r="F1679" s="901"/>
      <c r="G1679" s="856">
        <f>SUM(H134:H1677)*0.05</f>
        <v>0</v>
      </c>
      <c r="H1679" s="857">
        <f>G1679*D1679</f>
        <v>0</v>
      </c>
    </row>
    <row r="1680" spans="1:8" ht="45">
      <c r="A1680" s="828"/>
      <c r="B1680" s="918"/>
      <c r="C1680" s="873" t="s">
        <v>2865</v>
      </c>
      <c r="D1680" s="874"/>
      <c r="E1680" s="874"/>
      <c r="F1680" s="901"/>
      <c r="G1680" s="856"/>
      <c r="H1680" s="857"/>
    </row>
    <row r="1681" spans="1:8" ht="30">
      <c r="A1681" s="828"/>
      <c r="B1681" s="918"/>
      <c r="C1681" s="873" t="s">
        <v>2866</v>
      </c>
      <c r="D1681" s="874"/>
      <c r="E1681" s="874"/>
      <c r="F1681" s="901"/>
      <c r="G1681" s="856"/>
      <c r="H1681" s="857"/>
    </row>
    <row r="1682" spans="1:8" ht="30">
      <c r="A1682" s="828"/>
      <c r="B1682" s="918"/>
      <c r="C1682" s="873" t="s">
        <v>2867</v>
      </c>
      <c r="D1682" s="874"/>
      <c r="E1682" s="874"/>
      <c r="F1682" s="901"/>
      <c r="G1682" s="856"/>
      <c r="H1682" s="857"/>
    </row>
    <row r="1683" spans="1:8">
      <c r="A1683" s="828"/>
      <c r="B1683" s="913"/>
      <c r="C1683" s="870"/>
      <c r="D1683" s="854"/>
      <c r="E1683" s="854"/>
      <c r="F1683" s="855"/>
      <c r="G1683" s="856"/>
      <c r="H1683" s="857"/>
    </row>
    <row r="1684" spans="1:8">
      <c r="A1684" s="828"/>
      <c r="B1684" s="919"/>
      <c r="C1684" s="902"/>
      <c r="D1684" s="903"/>
      <c r="E1684" s="903"/>
      <c r="F1684" s="904"/>
      <c r="G1684" s="905"/>
      <c r="H1684" s="906"/>
    </row>
    <row r="1685" spans="1:8" ht="15.75">
      <c r="A1685" s="828"/>
      <c r="B1685" s="920"/>
      <c r="C1685" s="907"/>
      <c r="D1685" s="843"/>
      <c r="E1685" s="843"/>
      <c r="F1685" s="934" t="s">
        <v>2868</v>
      </c>
      <c r="G1685" s="935"/>
      <c r="H1685" s="936">
        <f>SUM(H170:H1683)</f>
        <v>0</v>
      </c>
    </row>
    <row r="1686" spans="1:8" ht="15.75">
      <c r="A1686" s="828"/>
      <c r="B1686" s="920"/>
      <c r="C1686" s="907"/>
      <c r="D1686" s="843"/>
      <c r="E1686" s="843"/>
      <c r="F1686" s="937" t="s">
        <v>2869</v>
      </c>
      <c r="G1686" s="938"/>
      <c r="H1686" s="939">
        <v>0</v>
      </c>
    </row>
    <row r="1687" spans="1:8" ht="15.75">
      <c r="A1687" s="828"/>
      <c r="B1687" s="920"/>
      <c r="C1687" s="907"/>
      <c r="D1687" s="843"/>
      <c r="E1687" s="843"/>
      <c r="F1687" s="937" t="s">
        <v>2870</v>
      </c>
      <c r="G1687" s="938"/>
      <c r="H1687" s="940">
        <f>H1685*H1686</f>
        <v>0</v>
      </c>
    </row>
    <row r="1688" spans="1:8" ht="15.75">
      <c r="A1688" s="828"/>
      <c r="B1688" s="920"/>
      <c r="C1688" s="907"/>
      <c r="D1688" s="843"/>
      <c r="E1688" s="843"/>
      <c r="F1688" s="941" t="s">
        <v>2868</v>
      </c>
      <c r="G1688" s="936"/>
      <c r="H1688" s="936">
        <f>H1685-H1687</f>
        <v>0</v>
      </c>
    </row>
    <row r="1689" spans="1:8" ht="15.75">
      <c r="A1689" s="828"/>
      <c r="B1689" s="920"/>
      <c r="C1689" s="907"/>
      <c r="D1689" s="843"/>
      <c r="E1689" s="843"/>
      <c r="F1689" s="942" t="s">
        <v>2871</v>
      </c>
      <c r="G1689" s="943">
        <f>22%</f>
        <v>0.22</v>
      </c>
      <c r="H1689" s="940">
        <f>H1688*G1689</f>
        <v>0</v>
      </c>
    </row>
    <row r="1690" spans="1:8" ht="15.75">
      <c r="A1690" s="828"/>
      <c r="B1690" s="920"/>
      <c r="C1690" s="907"/>
      <c r="D1690" s="843"/>
      <c r="E1690" s="843"/>
      <c r="F1690" s="941" t="s">
        <v>2872</v>
      </c>
      <c r="G1690" s="936"/>
      <c r="H1690" s="936">
        <f>H1688+H1689</f>
        <v>0</v>
      </c>
    </row>
  </sheetData>
  <mergeCells count="46">
    <mergeCell ref="F1234:F1236"/>
    <mergeCell ref="F99:G99"/>
    <mergeCell ref="F134:G134"/>
    <mergeCell ref="C68:G68"/>
    <mergeCell ref="C94:G94"/>
    <mergeCell ref="C78:G78"/>
    <mergeCell ref="C79:G79"/>
    <mergeCell ref="C80:G80"/>
    <mergeCell ref="C81:G81"/>
    <mergeCell ref="C84:G84"/>
    <mergeCell ref="C85:G85"/>
    <mergeCell ref="C87:G87"/>
    <mergeCell ref="C89:G89"/>
    <mergeCell ref="C92:G92"/>
    <mergeCell ref="C70:G70"/>
    <mergeCell ref="C72:G72"/>
    <mergeCell ref="C74:G74"/>
    <mergeCell ref="C75:G75"/>
    <mergeCell ref="C83:G83"/>
    <mergeCell ref="C36:G36"/>
    <mergeCell ref="C39:G39"/>
    <mergeCell ref="C40:G40"/>
    <mergeCell ref="C66:G66"/>
    <mergeCell ref="C64:G64"/>
    <mergeCell ref="C65:G65"/>
    <mergeCell ref="C55:G55"/>
    <mergeCell ref="C53:G53"/>
    <mergeCell ref="C54:G54"/>
    <mergeCell ref="C58:G58"/>
    <mergeCell ref="C61:G61"/>
    <mergeCell ref="C76:G76"/>
    <mergeCell ref="C77:G77"/>
    <mergeCell ref="C30:G30"/>
    <mergeCell ref="C31:G31"/>
    <mergeCell ref="C32:G32"/>
    <mergeCell ref="C33:G33"/>
    <mergeCell ref="C34:G34"/>
    <mergeCell ref="C35:G35"/>
    <mergeCell ref="C47:G47"/>
    <mergeCell ref="C48:G48"/>
    <mergeCell ref="C49:G49"/>
    <mergeCell ref="C50:G50"/>
    <mergeCell ref="C41:G41"/>
    <mergeCell ref="C42:G42"/>
    <mergeCell ref="C45:G45"/>
    <mergeCell ref="C46:G46"/>
  </mergeCells>
  <pageMargins left="0.7" right="0.7" top="0.75" bottom="0.75" header="0.3" footer="0.3"/>
  <pageSetup paperSize="9" scale="52" orientation="portrait" r:id="rId1"/>
  <rowBreaks count="17" manualBreakCount="17">
    <brk id="94" max="16383" man="1"/>
    <brk id="168" max="16383" man="1"/>
    <brk id="259" max="16383" man="1"/>
    <brk id="330" max="16383" man="1"/>
    <brk id="392" max="16383" man="1"/>
    <brk id="446" max="16383" man="1"/>
    <brk id="509" max="16383" man="1"/>
    <brk id="572" max="16383" man="1"/>
    <brk id="629" max="16383" man="1"/>
    <brk id="740" max="16383" man="1"/>
    <brk id="1047" max="16383" man="1"/>
    <brk id="1162" max="16383" man="1"/>
    <brk id="1226" max="16383" man="1"/>
    <brk id="1262" max="16383" man="1"/>
    <brk id="1467" max="16383" man="1"/>
    <brk id="1526" max="16383" man="1"/>
    <brk id="1652"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7"/>
  <sheetViews>
    <sheetView view="pageBreakPreview" zoomScale="110" zoomScaleNormal="100" zoomScaleSheetLayoutView="110" workbookViewId="0"/>
  </sheetViews>
  <sheetFormatPr defaultColWidth="7.75" defaultRowHeight="14.25"/>
  <cols>
    <col min="1" max="1" width="5.125" style="374" customWidth="1"/>
    <col min="2" max="2" width="2.25" style="354" customWidth="1"/>
    <col min="3" max="3" width="4.375" style="365" customWidth="1"/>
    <col min="4" max="4" width="48.375" style="366" customWidth="1"/>
    <col min="5" max="5" width="4.25" style="367" customWidth="1"/>
    <col min="6" max="6" width="8.625" style="375" customWidth="1"/>
    <col min="7" max="7" width="12" style="368" customWidth="1"/>
    <col min="8" max="8" width="14.625" style="376" customWidth="1"/>
    <col min="9" max="16384" width="7.75" style="369"/>
  </cols>
  <sheetData>
    <row r="1" spans="1:8" ht="18">
      <c r="A1" s="586" t="s">
        <v>1911</v>
      </c>
      <c r="B1" s="968"/>
      <c r="C1" s="969"/>
      <c r="D1" s="970" t="s">
        <v>1218</v>
      </c>
    </row>
    <row r="2" spans="1:8">
      <c r="D2" s="372"/>
    </row>
    <row r="3" spans="1:8">
      <c r="D3" s="372"/>
    </row>
    <row r="4" spans="1:8">
      <c r="D4" s="1284" t="s">
        <v>909</v>
      </c>
      <c r="E4" s="1285"/>
      <c r="F4" s="1285"/>
      <c r="G4" s="1285"/>
      <c r="H4" s="1285"/>
    </row>
    <row r="5" spans="1:8">
      <c r="C5" s="365" t="s">
        <v>910</v>
      </c>
      <c r="D5" s="1288" t="s">
        <v>911</v>
      </c>
      <c r="E5" s="1285"/>
      <c r="F5" s="1285"/>
      <c r="G5" s="1285"/>
      <c r="H5" s="1285"/>
    </row>
    <row r="6" spans="1:8">
      <c r="C6" s="365" t="s">
        <v>910</v>
      </c>
      <c r="D6" s="1288" t="s">
        <v>912</v>
      </c>
      <c r="E6" s="1285"/>
      <c r="F6" s="1285"/>
      <c r="G6" s="1285"/>
      <c r="H6" s="1285"/>
    </row>
    <row r="7" spans="1:8">
      <c r="C7" s="365" t="s">
        <v>910</v>
      </c>
      <c r="D7" s="1288" t="s">
        <v>913</v>
      </c>
      <c r="E7" s="1285"/>
      <c r="F7" s="1285"/>
      <c r="G7" s="1285"/>
      <c r="H7" s="1285"/>
    </row>
    <row r="8" spans="1:8">
      <c r="C8" s="365" t="s">
        <v>910</v>
      </c>
      <c r="D8" s="1288" t="s">
        <v>914</v>
      </c>
      <c r="E8" s="1285"/>
      <c r="F8" s="1285"/>
      <c r="G8" s="1285"/>
      <c r="H8" s="1285"/>
    </row>
    <row r="9" spans="1:8">
      <c r="C9" s="365" t="s">
        <v>910</v>
      </c>
      <c r="D9" s="1288" t="s">
        <v>915</v>
      </c>
      <c r="E9" s="1285"/>
      <c r="F9" s="1285"/>
      <c r="G9" s="1285"/>
      <c r="H9" s="1285"/>
    </row>
    <row r="10" spans="1:8" ht="42.75">
      <c r="D10" s="378" t="s">
        <v>916</v>
      </c>
      <c r="E10" s="377"/>
      <c r="F10" s="377"/>
      <c r="G10" s="377"/>
      <c r="H10" s="802"/>
    </row>
    <row r="11" spans="1:8">
      <c r="D11" s="378"/>
      <c r="E11" s="611"/>
      <c r="F11" s="611"/>
      <c r="G11" s="611"/>
      <c r="H11" s="802"/>
    </row>
    <row r="12" spans="1:8" ht="15">
      <c r="A12" s="992" t="s">
        <v>1938</v>
      </c>
      <c r="C12" s="369"/>
      <c r="D12" s="991" t="s">
        <v>3015</v>
      </c>
      <c r="E12" s="611"/>
      <c r="F12" s="611"/>
      <c r="G12" s="611"/>
      <c r="H12" s="802"/>
    </row>
    <row r="13" spans="1:8">
      <c r="D13" s="1284"/>
      <c r="E13" s="1285"/>
      <c r="F13" s="1285"/>
      <c r="G13" s="1285"/>
      <c r="H13" s="1285"/>
    </row>
    <row r="14" spans="1:8">
      <c r="A14" s="379" t="s">
        <v>917</v>
      </c>
      <c r="B14" s="380"/>
      <c r="D14" s="372" t="s">
        <v>918</v>
      </c>
    </row>
    <row r="15" spans="1:8">
      <c r="D15" s="372"/>
    </row>
    <row r="16" spans="1:8" ht="42.75">
      <c r="A16" s="381">
        <v>1</v>
      </c>
      <c r="B16" s="365" t="s">
        <v>919</v>
      </c>
      <c r="D16" s="382" t="s">
        <v>920</v>
      </c>
      <c r="E16" s="383" t="s">
        <v>98</v>
      </c>
      <c r="F16" s="384">
        <v>48</v>
      </c>
      <c r="G16" s="385"/>
      <c r="H16" s="803">
        <f>SUM(F16*G16)</f>
        <v>0</v>
      </c>
    </row>
    <row r="17" spans="1:8">
      <c r="A17" s="381"/>
      <c r="B17" s="365"/>
      <c r="D17" s="372"/>
    </row>
    <row r="18" spans="1:8" ht="28.5">
      <c r="A18" s="381">
        <v>2</v>
      </c>
      <c r="B18" s="365" t="s">
        <v>919</v>
      </c>
      <c r="D18" s="366" t="s">
        <v>921</v>
      </c>
      <c r="G18" s="369"/>
      <c r="H18" s="363"/>
    </row>
    <row r="19" spans="1:8">
      <c r="A19" s="381">
        <v>2</v>
      </c>
      <c r="B19" s="365" t="s">
        <v>919</v>
      </c>
      <c r="C19" s="365">
        <f>SUM(C18+1)</f>
        <v>1</v>
      </c>
      <c r="D19" s="366" t="s">
        <v>922</v>
      </c>
      <c r="E19" s="367" t="s">
        <v>66</v>
      </c>
      <c r="F19" s="375">
        <v>1</v>
      </c>
      <c r="H19" s="803">
        <f t="shared" ref="H19:H25" si="0">SUM(F19*G19)</f>
        <v>0</v>
      </c>
    </row>
    <row r="20" spans="1:8">
      <c r="A20" s="381">
        <v>2</v>
      </c>
      <c r="B20" s="365" t="s">
        <v>919</v>
      </c>
      <c r="C20" s="365">
        <f t="shared" ref="C20:C25" si="1">SUM(C19+1)</f>
        <v>2</v>
      </c>
      <c r="D20" s="366" t="s">
        <v>923</v>
      </c>
      <c r="E20" s="367" t="s">
        <v>66</v>
      </c>
      <c r="F20" s="375">
        <v>1</v>
      </c>
      <c r="H20" s="803">
        <f t="shared" si="0"/>
        <v>0</v>
      </c>
    </row>
    <row r="21" spans="1:8">
      <c r="A21" s="381">
        <v>2</v>
      </c>
      <c r="B21" s="365" t="s">
        <v>919</v>
      </c>
      <c r="C21" s="365">
        <f t="shared" si="1"/>
        <v>3</v>
      </c>
      <c r="D21" s="366" t="s">
        <v>924</v>
      </c>
      <c r="E21" s="367" t="s">
        <v>66</v>
      </c>
      <c r="F21" s="375">
        <v>1</v>
      </c>
      <c r="H21" s="803">
        <f t="shared" si="0"/>
        <v>0</v>
      </c>
    </row>
    <row r="22" spans="1:8" ht="28.5">
      <c r="A22" s="381">
        <v>2</v>
      </c>
      <c r="B22" s="365" t="s">
        <v>919</v>
      </c>
      <c r="C22" s="365">
        <f t="shared" si="1"/>
        <v>4</v>
      </c>
      <c r="D22" s="366" t="s">
        <v>925</v>
      </c>
      <c r="E22" s="367" t="s">
        <v>3</v>
      </c>
      <c r="F22" s="375">
        <v>1</v>
      </c>
      <c r="H22" s="803">
        <f t="shared" si="0"/>
        <v>0</v>
      </c>
    </row>
    <row r="23" spans="1:8" ht="28.5">
      <c r="A23" s="381">
        <v>2</v>
      </c>
      <c r="B23" s="365" t="s">
        <v>919</v>
      </c>
      <c r="C23" s="365">
        <f t="shared" si="1"/>
        <v>5</v>
      </c>
      <c r="D23" s="366" t="s">
        <v>926</v>
      </c>
      <c r="E23" s="367" t="s">
        <v>3</v>
      </c>
      <c r="F23" s="375">
        <v>1</v>
      </c>
      <c r="H23" s="803">
        <f t="shared" si="0"/>
        <v>0</v>
      </c>
    </row>
    <row r="24" spans="1:8">
      <c r="A24" s="381">
        <v>2</v>
      </c>
      <c r="B24" s="365" t="s">
        <v>919</v>
      </c>
      <c r="C24" s="365">
        <f t="shared" si="1"/>
        <v>6</v>
      </c>
      <c r="D24" s="366" t="s">
        <v>927</v>
      </c>
      <c r="E24" s="367" t="s">
        <v>427</v>
      </c>
      <c r="F24" s="375">
        <v>10</v>
      </c>
      <c r="H24" s="803">
        <f t="shared" si="0"/>
        <v>0</v>
      </c>
    </row>
    <row r="25" spans="1:8">
      <c r="A25" s="381">
        <v>2</v>
      </c>
      <c r="B25" s="365" t="s">
        <v>919</v>
      </c>
      <c r="C25" s="365">
        <f t="shared" si="1"/>
        <v>7</v>
      </c>
      <c r="D25" s="366" t="s">
        <v>928</v>
      </c>
      <c r="E25" s="367" t="s">
        <v>427</v>
      </c>
      <c r="F25" s="375">
        <v>10</v>
      </c>
      <c r="H25" s="803">
        <f t="shared" si="0"/>
        <v>0</v>
      </c>
    </row>
    <row r="26" spans="1:8">
      <c r="A26" s="381"/>
      <c r="B26" s="365"/>
      <c r="H26" s="803"/>
    </row>
    <row r="27" spans="1:8" ht="28.5">
      <c r="A27" s="381">
        <v>3</v>
      </c>
      <c r="B27" s="365" t="s">
        <v>919</v>
      </c>
      <c r="D27" s="366" t="s">
        <v>929</v>
      </c>
      <c r="E27" s="367" t="s">
        <v>66</v>
      </c>
      <c r="F27" s="375">
        <v>1</v>
      </c>
      <c r="H27" s="803">
        <f>SUM(F27*G27)</f>
        <v>0</v>
      </c>
    </row>
    <row r="28" spans="1:8">
      <c r="A28" s="381"/>
      <c r="B28" s="365"/>
      <c r="D28" s="372"/>
    </row>
    <row r="29" spans="1:8" ht="57">
      <c r="A29" s="381">
        <v>4</v>
      </c>
      <c r="B29" s="365" t="s">
        <v>919</v>
      </c>
      <c r="D29" s="366" t="s">
        <v>930</v>
      </c>
      <c r="E29" s="367" t="s">
        <v>98</v>
      </c>
      <c r="F29" s="375">
        <v>15</v>
      </c>
      <c r="H29" s="803">
        <f>SUM(F29*G29)</f>
        <v>0</v>
      </c>
    </row>
    <row r="30" spans="1:8">
      <c r="A30" s="386"/>
      <c r="B30" s="369"/>
      <c r="C30" s="581"/>
      <c r="D30" s="581"/>
      <c r="E30" s="582"/>
      <c r="F30" s="581"/>
      <c r="G30" s="581"/>
      <c r="H30" s="804"/>
    </row>
    <row r="31" spans="1:8" ht="15" thickBot="1">
      <c r="C31" s="583"/>
      <c r="D31" s="424" t="s">
        <v>931</v>
      </c>
      <c r="E31" s="425"/>
      <c r="F31" s="426"/>
      <c r="G31" s="427"/>
      <c r="H31" s="805">
        <f>SUM(H16:H29)</f>
        <v>0</v>
      </c>
    </row>
    <row r="32" spans="1:8" ht="15" thickTop="1">
      <c r="D32" s="372"/>
      <c r="E32" s="369"/>
      <c r="F32" s="369"/>
      <c r="G32" s="369"/>
      <c r="H32" s="363"/>
    </row>
    <row r="33" spans="1:8">
      <c r="D33" s="372"/>
      <c r="E33" s="369"/>
      <c r="F33" s="369"/>
      <c r="G33" s="369"/>
      <c r="H33" s="363"/>
    </row>
    <row r="34" spans="1:8">
      <c r="A34" s="379" t="s">
        <v>932</v>
      </c>
      <c r="B34" s="380"/>
      <c r="D34" s="372" t="s">
        <v>933</v>
      </c>
    </row>
    <row r="35" spans="1:8" ht="28.5">
      <c r="D35" s="366" t="s">
        <v>934</v>
      </c>
    </row>
    <row r="37" spans="1:8" ht="28.5">
      <c r="A37" s="381">
        <v>1</v>
      </c>
      <c r="B37" s="365" t="s">
        <v>919</v>
      </c>
      <c r="C37" s="380"/>
      <c r="D37" s="372" t="s">
        <v>935</v>
      </c>
    </row>
    <row r="38" spans="1:8">
      <c r="A38" s="381">
        <v>1</v>
      </c>
      <c r="B38" s="365" t="s">
        <v>919</v>
      </c>
      <c r="C38" s="365">
        <f>SUM(C37+1)</f>
        <v>1</v>
      </c>
      <c r="D38" s="382" t="s">
        <v>936</v>
      </c>
      <c r="E38" s="383" t="s">
        <v>3</v>
      </c>
      <c r="F38" s="384">
        <v>1</v>
      </c>
      <c r="G38" s="385"/>
      <c r="H38" s="803">
        <f>SUM(F38*G38)</f>
        <v>0</v>
      </c>
    </row>
    <row r="39" spans="1:8">
      <c r="A39" s="381">
        <v>1</v>
      </c>
      <c r="B39" s="365" t="s">
        <v>919</v>
      </c>
      <c r="C39" s="365">
        <f>SUM(C38+1)</f>
        <v>2</v>
      </c>
      <c r="D39" s="366" t="s">
        <v>937</v>
      </c>
      <c r="E39" s="383" t="s">
        <v>3</v>
      </c>
      <c r="F39" s="384">
        <v>3</v>
      </c>
      <c r="G39" s="385"/>
      <c r="H39" s="803">
        <f>SUM(F39*G39)</f>
        <v>0</v>
      </c>
    </row>
    <row r="40" spans="1:8" ht="28.5">
      <c r="A40" s="381">
        <v>1</v>
      </c>
      <c r="B40" s="365" t="s">
        <v>919</v>
      </c>
      <c r="C40" s="365">
        <f>SUM(C39+1)</f>
        <v>3</v>
      </c>
      <c r="D40" s="371" t="s">
        <v>938</v>
      </c>
      <c r="E40" s="367" t="s">
        <v>66</v>
      </c>
      <c r="F40" s="375">
        <v>1</v>
      </c>
      <c r="G40" s="385"/>
      <c r="H40" s="803">
        <f>SUM(F40*G40)</f>
        <v>0</v>
      </c>
    </row>
    <row r="41" spans="1:8">
      <c r="A41" s="381">
        <v>1</v>
      </c>
      <c r="B41" s="365" t="s">
        <v>919</v>
      </c>
      <c r="C41" s="365">
        <f>SUM(C40+1)</f>
        <v>4</v>
      </c>
      <c r="D41" s="371" t="s">
        <v>939</v>
      </c>
      <c r="E41" s="383" t="s">
        <v>66</v>
      </c>
      <c r="F41" s="388">
        <v>1</v>
      </c>
      <c r="G41" s="385"/>
      <c r="H41" s="803">
        <f>SUM(F41*G41)</f>
        <v>0</v>
      </c>
    </row>
    <row r="42" spans="1:8" ht="42.75">
      <c r="A42" s="381">
        <v>1</v>
      </c>
      <c r="B42" s="365" t="s">
        <v>919</v>
      </c>
      <c r="C42" s="365">
        <f>SUM(C41+1)</f>
        <v>5</v>
      </c>
      <c r="D42" s="371" t="s">
        <v>940</v>
      </c>
      <c r="E42" s="389" t="s">
        <v>66</v>
      </c>
      <c r="F42" s="390">
        <v>1</v>
      </c>
      <c r="G42" s="391"/>
      <c r="H42" s="806">
        <f>SUM(F42*G42)</f>
        <v>0</v>
      </c>
    </row>
    <row r="43" spans="1:8">
      <c r="A43" s="381"/>
      <c r="B43" s="365"/>
      <c r="D43" s="369"/>
      <c r="G43" s="385"/>
      <c r="H43" s="803"/>
    </row>
    <row r="44" spans="1:8">
      <c r="A44" s="381"/>
      <c r="B44" s="365"/>
      <c r="D44" s="392" t="s">
        <v>941</v>
      </c>
      <c r="E44" s="393" t="s">
        <v>66</v>
      </c>
      <c r="F44" s="394">
        <v>1</v>
      </c>
      <c r="G44" s="395">
        <f>SUM(H38:H42)</f>
        <v>0</v>
      </c>
      <c r="H44" s="807">
        <f>SUM(F44*G44)</f>
        <v>0</v>
      </c>
    </row>
    <row r="45" spans="1:8">
      <c r="A45" s="381"/>
      <c r="B45" s="365"/>
    </row>
    <row r="46" spans="1:8">
      <c r="A46" s="381"/>
      <c r="B46" s="365"/>
      <c r="D46" s="369"/>
      <c r="E46" s="369"/>
      <c r="F46" s="369"/>
      <c r="G46" s="369"/>
      <c r="H46" s="363"/>
    </row>
    <row r="47" spans="1:8">
      <c r="A47" s="381">
        <v>2</v>
      </c>
      <c r="B47" s="365" t="s">
        <v>919</v>
      </c>
      <c r="C47" s="380"/>
      <c r="D47" s="372" t="s">
        <v>942</v>
      </c>
    </row>
    <row r="48" spans="1:8" ht="42.75">
      <c r="A48" s="381">
        <v>2</v>
      </c>
      <c r="B48" s="365" t="s">
        <v>919</v>
      </c>
      <c r="C48" s="365">
        <f>SUM(C47+1)</f>
        <v>1</v>
      </c>
      <c r="D48" s="382" t="s">
        <v>943</v>
      </c>
      <c r="E48" s="383" t="s">
        <v>66</v>
      </c>
      <c r="F48" s="384">
        <v>1</v>
      </c>
      <c r="G48" s="385"/>
      <c r="H48" s="803">
        <f t="shared" ref="H48:H72" si="2">SUM(F48*G48)</f>
        <v>0</v>
      </c>
    </row>
    <row r="49" spans="1:8">
      <c r="A49" s="381">
        <v>2</v>
      </c>
      <c r="B49" s="365" t="s">
        <v>919</v>
      </c>
      <c r="C49" s="365">
        <f>SUM(C48+1)</f>
        <v>2</v>
      </c>
      <c r="D49" s="382" t="s">
        <v>944</v>
      </c>
      <c r="E49" s="383" t="s">
        <v>3</v>
      </c>
      <c r="F49" s="384">
        <v>1</v>
      </c>
      <c r="G49" s="385"/>
      <c r="H49" s="803">
        <f t="shared" si="2"/>
        <v>0</v>
      </c>
    </row>
    <row r="50" spans="1:8" ht="42.75">
      <c r="A50" s="381">
        <v>2</v>
      </c>
      <c r="B50" s="365" t="s">
        <v>919</v>
      </c>
      <c r="C50" s="365">
        <f>SUM(C48+1)</f>
        <v>2</v>
      </c>
      <c r="D50" s="371" t="s">
        <v>945</v>
      </c>
      <c r="E50" s="367" t="s">
        <v>66</v>
      </c>
      <c r="F50" s="375">
        <v>1</v>
      </c>
      <c r="G50" s="385"/>
      <c r="H50" s="803">
        <f t="shared" si="2"/>
        <v>0</v>
      </c>
    </row>
    <row r="51" spans="1:8" ht="28.5">
      <c r="A51" s="381">
        <v>2</v>
      </c>
      <c r="B51" s="365" t="s">
        <v>919</v>
      </c>
      <c r="C51" s="365">
        <f t="shared" ref="C51:C72" si="3">SUM(C50+1)</f>
        <v>3</v>
      </c>
      <c r="D51" s="366" t="s">
        <v>946</v>
      </c>
      <c r="E51" s="383" t="s">
        <v>3</v>
      </c>
      <c r="F51" s="384">
        <v>1</v>
      </c>
      <c r="G51" s="385"/>
      <c r="H51" s="803">
        <f t="shared" si="2"/>
        <v>0</v>
      </c>
    </row>
    <row r="52" spans="1:8" ht="42.75">
      <c r="A52" s="381">
        <v>2</v>
      </c>
      <c r="B52" s="365" t="s">
        <v>919</v>
      </c>
      <c r="C52" s="365">
        <f t="shared" si="3"/>
        <v>4</v>
      </c>
      <c r="D52" s="371" t="s">
        <v>947</v>
      </c>
      <c r="E52" s="396" t="s">
        <v>3</v>
      </c>
      <c r="F52" s="397">
        <v>1</v>
      </c>
      <c r="G52" s="385"/>
      <c r="H52" s="803">
        <f t="shared" si="2"/>
        <v>0</v>
      </c>
    </row>
    <row r="53" spans="1:8" ht="42.75">
      <c r="A53" s="381">
        <v>2</v>
      </c>
      <c r="B53" s="365" t="s">
        <v>919</v>
      </c>
      <c r="C53" s="365">
        <f t="shared" si="3"/>
        <v>5</v>
      </c>
      <c r="D53" s="371" t="s">
        <v>948</v>
      </c>
      <c r="E53" s="396" t="s">
        <v>3</v>
      </c>
      <c r="F53" s="397">
        <v>1</v>
      </c>
      <c r="G53" s="385"/>
      <c r="H53" s="803">
        <f t="shared" si="2"/>
        <v>0</v>
      </c>
    </row>
    <row r="54" spans="1:8" ht="28.5">
      <c r="A54" s="381">
        <v>2</v>
      </c>
      <c r="B54" s="365" t="s">
        <v>919</v>
      </c>
      <c r="C54" s="365">
        <f t="shared" si="3"/>
        <v>6</v>
      </c>
      <c r="D54" s="371" t="s">
        <v>949</v>
      </c>
      <c r="E54" s="396" t="s">
        <v>3</v>
      </c>
      <c r="F54" s="397">
        <v>2</v>
      </c>
      <c r="G54" s="385"/>
      <c r="H54" s="803">
        <f t="shared" si="2"/>
        <v>0</v>
      </c>
    </row>
    <row r="55" spans="1:8">
      <c r="A55" s="381">
        <v>2</v>
      </c>
      <c r="B55" s="365" t="s">
        <v>919</v>
      </c>
      <c r="C55" s="365">
        <f t="shared" si="3"/>
        <v>7</v>
      </c>
      <c r="D55" s="371" t="s">
        <v>950</v>
      </c>
      <c r="E55" s="383" t="s">
        <v>66</v>
      </c>
      <c r="F55" s="384">
        <v>1</v>
      </c>
      <c r="G55" s="385"/>
      <c r="H55" s="803">
        <f t="shared" si="2"/>
        <v>0</v>
      </c>
    </row>
    <row r="56" spans="1:8">
      <c r="A56" s="381">
        <v>2</v>
      </c>
      <c r="B56" s="365" t="s">
        <v>919</v>
      </c>
      <c r="C56" s="365">
        <f t="shared" si="3"/>
        <v>8</v>
      </c>
      <c r="D56" s="371" t="s">
        <v>951</v>
      </c>
      <c r="E56" s="383" t="s">
        <v>66</v>
      </c>
      <c r="F56" s="384">
        <v>5</v>
      </c>
      <c r="G56" s="385"/>
      <c r="H56" s="803">
        <f t="shared" si="2"/>
        <v>0</v>
      </c>
    </row>
    <row r="57" spans="1:8">
      <c r="A57" s="381">
        <v>2</v>
      </c>
      <c r="B57" s="365" t="s">
        <v>919</v>
      </c>
      <c r="C57" s="365">
        <f t="shared" si="3"/>
        <v>9</v>
      </c>
      <c r="D57" s="371" t="s">
        <v>952</v>
      </c>
      <c r="E57" s="383" t="s">
        <v>66</v>
      </c>
      <c r="F57" s="384">
        <v>1</v>
      </c>
      <c r="G57" s="385"/>
      <c r="H57" s="803">
        <f t="shared" si="2"/>
        <v>0</v>
      </c>
    </row>
    <row r="58" spans="1:8">
      <c r="A58" s="381">
        <v>2</v>
      </c>
      <c r="B58" s="365" t="s">
        <v>919</v>
      </c>
      <c r="C58" s="365">
        <f t="shared" si="3"/>
        <v>10</v>
      </c>
      <c r="D58" s="371" t="s">
        <v>953</v>
      </c>
      <c r="E58" s="383" t="s">
        <v>66</v>
      </c>
      <c r="F58" s="384">
        <v>1</v>
      </c>
      <c r="G58" s="385"/>
      <c r="H58" s="803">
        <f t="shared" si="2"/>
        <v>0</v>
      </c>
    </row>
    <row r="59" spans="1:8">
      <c r="A59" s="381">
        <v>2</v>
      </c>
      <c r="B59" s="365" t="s">
        <v>919</v>
      </c>
      <c r="C59" s="365">
        <f t="shared" si="3"/>
        <v>11</v>
      </c>
      <c r="D59" s="371" t="s">
        <v>954</v>
      </c>
      <c r="E59" s="383" t="s">
        <v>66</v>
      </c>
      <c r="F59" s="384">
        <v>3</v>
      </c>
      <c r="G59" s="385"/>
      <c r="H59" s="803">
        <f t="shared" si="2"/>
        <v>0</v>
      </c>
    </row>
    <row r="60" spans="1:8">
      <c r="A60" s="381">
        <v>2</v>
      </c>
      <c r="B60" s="365" t="s">
        <v>919</v>
      </c>
      <c r="C60" s="365">
        <f t="shared" si="3"/>
        <v>12</v>
      </c>
      <c r="D60" s="371" t="s">
        <v>955</v>
      </c>
      <c r="E60" s="383" t="s">
        <v>3</v>
      </c>
      <c r="F60" s="398">
        <v>14</v>
      </c>
      <c r="G60" s="385"/>
      <c r="H60" s="803">
        <f t="shared" si="2"/>
        <v>0</v>
      </c>
    </row>
    <row r="61" spans="1:8">
      <c r="A61" s="381">
        <v>2</v>
      </c>
      <c r="B61" s="365" t="s">
        <v>919</v>
      </c>
      <c r="C61" s="365">
        <f t="shared" si="3"/>
        <v>13</v>
      </c>
      <c r="D61" s="371" t="s">
        <v>956</v>
      </c>
      <c r="E61" s="383" t="s">
        <v>3</v>
      </c>
      <c r="F61" s="398">
        <v>9</v>
      </c>
      <c r="G61" s="385"/>
      <c r="H61" s="803">
        <f t="shared" si="2"/>
        <v>0</v>
      </c>
    </row>
    <row r="62" spans="1:8">
      <c r="A62" s="381">
        <v>2</v>
      </c>
      <c r="B62" s="365" t="s">
        <v>919</v>
      </c>
      <c r="C62" s="365">
        <f t="shared" si="3"/>
        <v>14</v>
      </c>
      <c r="D62" s="371" t="s">
        <v>957</v>
      </c>
      <c r="E62" s="383" t="s">
        <v>3</v>
      </c>
      <c r="F62" s="398">
        <v>10</v>
      </c>
      <c r="G62" s="385"/>
      <c r="H62" s="803">
        <f t="shared" si="2"/>
        <v>0</v>
      </c>
    </row>
    <row r="63" spans="1:8">
      <c r="A63" s="381">
        <v>2</v>
      </c>
      <c r="B63" s="365" t="s">
        <v>919</v>
      </c>
      <c r="C63" s="365">
        <f t="shared" si="3"/>
        <v>15</v>
      </c>
      <c r="D63" s="371" t="s">
        <v>958</v>
      </c>
      <c r="E63" s="383" t="s">
        <v>3</v>
      </c>
      <c r="F63" s="398">
        <v>1</v>
      </c>
      <c r="G63" s="385"/>
      <c r="H63" s="803">
        <f t="shared" si="2"/>
        <v>0</v>
      </c>
    </row>
    <row r="64" spans="1:8" ht="28.5">
      <c r="A64" s="381">
        <v>2</v>
      </c>
      <c r="B64" s="365" t="s">
        <v>919</v>
      </c>
      <c r="C64" s="365">
        <f t="shared" si="3"/>
        <v>16</v>
      </c>
      <c r="D64" s="371" t="s">
        <v>959</v>
      </c>
      <c r="E64" s="383" t="s">
        <v>3</v>
      </c>
      <c r="F64" s="384">
        <v>1</v>
      </c>
      <c r="G64" s="385"/>
      <c r="H64" s="803">
        <f t="shared" si="2"/>
        <v>0</v>
      </c>
    </row>
    <row r="65" spans="1:8" ht="28.5">
      <c r="A65" s="381">
        <v>2</v>
      </c>
      <c r="B65" s="365" t="s">
        <v>919</v>
      </c>
      <c r="C65" s="365">
        <f t="shared" si="3"/>
        <v>17</v>
      </c>
      <c r="D65" s="371" t="s">
        <v>960</v>
      </c>
      <c r="E65" s="383" t="s">
        <v>3</v>
      </c>
      <c r="F65" s="384">
        <v>2</v>
      </c>
      <c r="G65" s="385"/>
      <c r="H65" s="803">
        <f t="shared" si="2"/>
        <v>0</v>
      </c>
    </row>
    <row r="66" spans="1:8" ht="28.5">
      <c r="A66" s="381">
        <v>2</v>
      </c>
      <c r="B66" s="365" t="s">
        <v>919</v>
      </c>
      <c r="C66" s="365">
        <f t="shared" si="3"/>
        <v>18</v>
      </c>
      <c r="D66" s="366" t="s">
        <v>961</v>
      </c>
      <c r="E66" s="383" t="s">
        <v>3</v>
      </c>
      <c r="F66" s="384">
        <v>2</v>
      </c>
      <c r="G66" s="385"/>
      <c r="H66" s="803">
        <f t="shared" si="2"/>
        <v>0</v>
      </c>
    </row>
    <row r="67" spans="1:8">
      <c r="A67" s="381">
        <v>2</v>
      </c>
      <c r="B67" s="365" t="s">
        <v>919</v>
      </c>
      <c r="C67" s="365">
        <f t="shared" si="3"/>
        <v>19</v>
      </c>
      <c r="D67" s="371" t="s">
        <v>962</v>
      </c>
      <c r="E67" s="367" t="s">
        <v>66</v>
      </c>
      <c r="F67" s="375">
        <v>1</v>
      </c>
      <c r="G67" s="385"/>
      <c r="H67" s="803">
        <f t="shared" si="2"/>
        <v>0</v>
      </c>
    </row>
    <row r="68" spans="1:8">
      <c r="A68" s="381">
        <v>2</v>
      </c>
      <c r="B68" s="365" t="s">
        <v>919</v>
      </c>
      <c r="C68" s="365">
        <f t="shared" si="3"/>
        <v>20</v>
      </c>
      <c r="D68" s="382" t="s">
        <v>944</v>
      </c>
      <c r="E68" s="383" t="s">
        <v>3</v>
      </c>
      <c r="F68" s="384">
        <v>1</v>
      </c>
      <c r="G68" s="385"/>
      <c r="H68" s="803">
        <f t="shared" si="2"/>
        <v>0</v>
      </c>
    </row>
    <row r="69" spans="1:8" ht="28.5">
      <c r="A69" s="381">
        <v>2</v>
      </c>
      <c r="B69" s="365" t="s">
        <v>919</v>
      </c>
      <c r="C69" s="365">
        <f t="shared" si="3"/>
        <v>21</v>
      </c>
      <c r="D69" s="371" t="s">
        <v>938</v>
      </c>
      <c r="E69" s="367" t="s">
        <v>66</v>
      </c>
      <c r="F69" s="375">
        <v>1</v>
      </c>
      <c r="G69" s="385"/>
      <c r="H69" s="803">
        <f t="shared" si="2"/>
        <v>0</v>
      </c>
    </row>
    <row r="70" spans="1:8">
      <c r="A70" s="381">
        <v>2</v>
      </c>
      <c r="B70" s="365" t="s">
        <v>919</v>
      </c>
      <c r="C70" s="365">
        <f t="shared" si="3"/>
        <v>22</v>
      </c>
      <c r="D70" s="371" t="s">
        <v>939</v>
      </c>
      <c r="E70" s="383" t="s">
        <v>66</v>
      </c>
      <c r="F70" s="388">
        <v>1</v>
      </c>
      <c r="G70" s="385"/>
      <c r="H70" s="803">
        <f t="shared" si="2"/>
        <v>0</v>
      </c>
    </row>
    <row r="71" spans="1:8">
      <c r="A71" s="381">
        <v>2</v>
      </c>
      <c r="B71" s="365" t="s">
        <v>919</v>
      </c>
      <c r="C71" s="365">
        <f t="shared" si="3"/>
        <v>23</v>
      </c>
      <c r="D71" s="371" t="s">
        <v>963</v>
      </c>
      <c r="E71" s="383" t="s">
        <v>66</v>
      </c>
      <c r="F71" s="388">
        <v>1</v>
      </c>
      <c r="G71" s="385"/>
      <c r="H71" s="803">
        <f t="shared" si="2"/>
        <v>0</v>
      </c>
    </row>
    <row r="72" spans="1:8" ht="42.75">
      <c r="A72" s="381">
        <v>2</v>
      </c>
      <c r="B72" s="365" t="s">
        <v>919</v>
      </c>
      <c r="C72" s="365">
        <f t="shared" si="3"/>
        <v>24</v>
      </c>
      <c r="D72" s="371" t="s">
        <v>940</v>
      </c>
      <c r="E72" s="389" t="s">
        <v>66</v>
      </c>
      <c r="F72" s="399">
        <v>1</v>
      </c>
      <c r="G72" s="391"/>
      <c r="H72" s="806">
        <f t="shared" si="2"/>
        <v>0</v>
      </c>
    </row>
    <row r="73" spans="1:8">
      <c r="A73" s="381"/>
      <c r="B73" s="365"/>
      <c r="D73" s="371"/>
      <c r="G73" s="385"/>
      <c r="H73" s="803"/>
    </row>
    <row r="74" spans="1:8">
      <c r="A74" s="381"/>
      <c r="B74" s="365"/>
      <c r="D74" s="392" t="s">
        <v>964</v>
      </c>
      <c r="E74" s="393" t="s">
        <v>66</v>
      </c>
      <c r="F74" s="394">
        <v>1</v>
      </c>
      <c r="G74" s="395">
        <f>SUM(H48:H72)</f>
        <v>0</v>
      </c>
      <c r="H74" s="807">
        <f>SUM(F74*G74)</f>
        <v>0</v>
      </c>
    </row>
    <row r="75" spans="1:8">
      <c r="A75" s="381"/>
      <c r="B75" s="365"/>
      <c r="D75" s="369"/>
      <c r="E75" s="369"/>
      <c r="F75" s="369"/>
      <c r="G75" s="369"/>
      <c r="H75" s="363"/>
    </row>
    <row r="76" spans="1:8">
      <c r="A76" s="381">
        <v>3</v>
      </c>
      <c r="B76" s="365" t="s">
        <v>919</v>
      </c>
      <c r="C76" s="380"/>
      <c r="D76" s="372" t="s">
        <v>965</v>
      </c>
    </row>
    <row r="77" spans="1:8" ht="42.75">
      <c r="A77" s="381">
        <v>3</v>
      </c>
      <c r="B77" s="365" t="s">
        <v>919</v>
      </c>
      <c r="C77" s="365">
        <f>SUM(C76+1)</f>
        <v>1</v>
      </c>
      <c r="D77" s="382" t="s">
        <v>966</v>
      </c>
      <c r="E77" s="383" t="s">
        <v>66</v>
      </c>
      <c r="F77" s="384">
        <v>1</v>
      </c>
      <c r="G77" s="385"/>
      <c r="H77" s="803">
        <f t="shared" ref="H77:H93" si="4">SUM(F77*G77)</f>
        <v>0</v>
      </c>
    </row>
    <row r="78" spans="1:8" ht="28.5">
      <c r="A78" s="381">
        <v>3</v>
      </c>
      <c r="B78" s="365" t="s">
        <v>919</v>
      </c>
      <c r="C78" s="365">
        <f t="shared" ref="C78:C93" si="5">SUM(C77+1)</f>
        <v>2</v>
      </c>
      <c r="D78" s="366" t="s">
        <v>967</v>
      </c>
      <c r="E78" s="383" t="s">
        <v>3</v>
      </c>
      <c r="F78" s="384">
        <v>1</v>
      </c>
      <c r="G78" s="385"/>
      <c r="H78" s="803">
        <f t="shared" si="4"/>
        <v>0</v>
      </c>
    </row>
    <row r="79" spans="1:8" ht="42.75">
      <c r="A79" s="381">
        <v>3</v>
      </c>
      <c r="B79" s="365" t="s">
        <v>919</v>
      </c>
      <c r="C79" s="365">
        <f>SUM(C78+1)</f>
        <v>3</v>
      </c>
      <c r="D79" s="371" t="s">
        <v>947</v>
      </c>
      <c r="E79" s="396" t="s">
        <v>3</v>
      </c>
      <c r="F79" s="397">
        <v>1</v>
      </c>
      <c r="G79" s="385"/>
      <c r="H79" s="803">
        <f t="shared" si="4"/>
        <v>0</v>
      </c>
    </row>
    <row r="80" spans="1:8" ht="42.75">
      <c r="A80" s="381">
        <v>3</v>
      </c>
      <c r="B80" s="365" t="s">
        <v>919</v>
      </c>
      <c r="C80" s="365">
        <f>SUM(C79+1)</f>
        <v>4</v>
      </c>
      <c r="D80" s="371" t="s">
        <v>948</v>
      </c>
      <c r="E80" s="396" t="s">
        <v>3</v>
      </c>
      <c r="F80" s="397">
        <v>2</v>
      </c>
      <c r="G80" s="385"/>
      <c r="H80" s="803">
        <f t="shared" si="4"/>
        <v>0</v>
      </c>
    </row>
    <row r="81" spans="1:8">
      <c r="A81" s="381">
        <v>3</v>
      </c>
      <c r="B81" s="365" t="s">
        <v>919</v>
      </c>
      <c r="C81" s="365">
        <f>SUM(C80+1)</f>
        <v>5</v>
      </c>
      <c r="D81" s="371" t="s">
        <v>955</v>
      </c>
      <c r="E81" s="383" t="s">
        <v>3</v>
      </c>
      <c r="F81" s="398">
        <v>7</v>
      </c>
      <c r="G81" s="385"/>
      <c r="H81" s="803">
        <f t="shared" si="4"/>
        <v>0</v>
      </c>
    </row>
    <row r="82" spans="1:8">
      <c r="A82" s="381">
        <v>3</v>
      </c>
      <c r="B82" s="365" t="s">
        <v>919</v>
      </c>
      <c r="C82" s="365">
        <f t="shared" si="5"/>
        <v>6</v>
      </c>
      <c r="D82" s="371" t="s">
        <v>956</v>
      </c>
      <c r="E82" s="383" t="s">
        <v>3</v>
      </c>
      <c r="F82" s="398">
        <v>7</v>
      </c>
      <c r="G82" s="385"/>
      <c r="H82" s="803">
        <f t="shared" si="4"/>
        <v>0</v>
      </c>
    </row>
    <row r="83" spans="1:8" ht="28.5">
      <c r="A83" s="381">
        <v>3</v>
      </c>
      <c r="B83" s="365" t="s">
        <v>919</v>
      </c>
      <c r="C83" s="365">
        <f t="shared" si="5"/>
        <v>7</v>
      </c>
      <c r="D83" s="371" t="s">
        <v>957</v>
      </c>
      <c r="E83" s="367" t="s">
        <v>3</v>
      </c>
      <c r="F83" s="375">
        <v>9</v>
      </c>
      <c r="G83" s="385"/>
      <c r="H83" s="803">
        <f t="shared" si="4"/>
        <v>0</v>
      </c>
    </row>
    <row r="84" spans="1:8" ht="28.5">
      <c r="A84" s="381">
        <v>3</v>
      </c>
      <c r="B84" s="365" t="s">
        <v>919</v>
      </c>
      <c r="C84" s="365">
        <f t="shared" si="5"/>
        <v>8</v>
      </c>
      <c r="D84" s="371" t="s">
        <v>958</v>
      </c>
      <c r="E84" s="367" t="s">
        <v>3</v>
      </c>
      <c r="F84" s="375">
        <v>1</v>
      </c>
      <c r="G84" s="385"/>
      <c r="H84" s="803">
        <f t="shared" si="4"/>
        <v>0</v>
      </c>
    </row>
    <row r="85" spans="1:8" ht="28.5">
      <c r="A85" s="381">
        <v>3</v>
      </c>
      <c r="B85" s="365" t="s">
        <v>919</v>
      </c>
      <c r="C85" s="365">
        <f t="shared" si="5"/>
        <v>9</v>
      </c>
      <c r="D85" s="371" t="s">
        <v>959</v>
      </c>
      <c r="E85" s="383" t="s">
        <v>3</v>
      </c>
      <c r="F85" s="384">
        <v>1</v>
      </c>
      <c r="G85" s="385"/>
      <c r="H85" s="803">
        <f t="shared" si="4"/>
        <v>0</v>
      </c>
    </row>
    <row r="86" spans="1:8" ht="28.5">
      <c r="A86" s="381">
        <v>3</v>
      </c>
      <c r="B86" s="365" t="s">
        <v>919</v>
      </c>
      <c r="C86" s="365">
        <f t="shared" si="5"/>
        <v>10</v>
      </c>
      <c r="D86" s="371" t="s">
        <v>960</v>
      </c>
      <c r="E86" s="383" t="s">
        <v>3</v>
      </c>
      <c r="F86" s="384">
        <v>2</v>
      </c>
      <c r="G86" s="385"/>
      <c r="H86" s="803">
        <f t="shared" si="4"/>
        <v>0</v>
      </c>
    </row>
    <row r="87" spans="1:8" ht="28.5">
      <c r="A87" s="381">
        <v>3</v>
      </c>
      <c r="B87" s="365" t="s">
        <v>919</v>
      </c>
      <c r="C87" s="365">
        <f t="shared" si="5"/>
        <v>11</v>
      </c>
      <c r="D87" s="366" t="s">
        <v>961</v>
      </c>
      <c r="E87" s="383" t="s">
        <v>3</v>
      </c>
      <c r="F87" s="384">
        <v>2</v>
      </c>
      <c r="G87" s="385"/>
      <c r="H87" s="803">
        <f t="shared" si="4"/>
        <v>0</v>
      </c>
    </row>
    <row r="88" spans="1:8">
      <c r="A88" s="381">
        <v>3</v>
      </c>
      <c r="B88" s="365" t="s">
        <v>919</v>
      </c>
      <c r="C88" s="365">
        <f t="shared" si="5"/>
        <v>12</v>
      </c>
      <c r="D88" s="371" t="s">
        <v>962</v>
      </c>
      <c r="E88" s="367" t="s">
        <v>66</v>
      </c>
      <c r="F88" s="375">
        <v>1</v>
      </c>
      <c r="G88" s="385"/>
      <c r="H88" s="803">
        <f t="shared" si="4"/>
        <v>0</v>
      </c>
    </row>
    <row r="89" spans="1:8">
      <c r="A89" s="381">
        <v>3</v>
      </c>
      <c r="B89" s="365" t="s">
        <v>919</v>
      </c>
      <c r="C89" s="365">
        <f t="shared" si="5"/>
        <v>13</v>
      </c>
      <c r="D89" s="382" t="s">
        <v>944</v>
      </c>
      <c r="E89" s="383" t="s">
        <v>3</v>
      </c>
      <c r="F89" s="384">
        <v>1</v>
      </c>
      <c r="G89" s="385"/>
      <c r="H89" s="803">
        <f t="shared" si="4"/>
        <v>0</v>
      </c>
    </row>
    <row r="90" spans="1:8" ht="28.5">
      <c r="A90" s="381">
        <v>3</v>
      </c>
      <c r="B90" s="365" t="s">
        <v>919</v>
      </c>
      <c r="C90" s="365">
        <f t="shared" si="5"/>
        <v>14</v>
      </c>
      <c r="D90" s="371" t="s">
        <v>938</v>
      </c>
      <c r="E90" s="367" t="s">
        <v>66</v>
      </c>
      <c r="F90" s="375">
        <v>1</v>
      </c>
      <c r="G90" s="385"/>
      <c r="H90" s="803">
        <f t="shared" si="4"/>
        <v>0</v>
      </c>
    </row>
    <row r="91" spans="1:8">
      <c r="A91" s="381">
        <v>3</v>
      </c>
      <c r="B91" s="365" t="s">
        <v>919</v>
      </c>
      <c r="C91" s="365">
        <f t="shared" si="5"/>
        <v>15</v>
      </c>
      <c r="D91" s="371" t="s">
        <v>939</v>
      </c>
      <c r="E91" s="383" t="s">
        <v>66</v>
      </c>
      <c r="F91" s="388">
        <v>1</v>
      </c>
      <c r="G91" s="385"/>
      <c r="H91" s="803">
        <f t="shared" si="4"/>
        <v>0</v>
      </c>
    </row>
    <row r="92" spans="1:8">
      <c r="A92" s="381">
        <v>3</v>
      </c>
      <c r="B92" s="365" t="s">
        <v>919</v>
      </c>
      <c r="C92" s="365">
        <f t="shared" si="5"/>
        <v>16</v>
      </c>
      <c r="D92" s="371" t="s">
        <v>963</v>
      </c>
      <c r="E92" s="383" t="s">
        <v>66</v>
      </c>
      <c r="F92" s="388">
        <v>1</v>
      </c>
      <c r="G92" s="385"/>
      <c r="H92" s="803">
        <f t="shared" si="4"/>
        <v>0</v>
      </c>
    </row>
    <row r="93" spans="1:8" ht="42.75">
      <c r="A93" s="381">
        <v>3</v>
      </c>
      <c r="B93" s="365" t="s">
        <v>919</v>
      </c>
      <c r="C93" s="365">
        <f t="shared" si="5"/>
        <v>17</v>
      </c>
      <c r="D93" s="371" t="s">
        <v>940</v>
      </c>
      <c r="E93" s="389" t="s">
        <v>66</v>
      </c>
      <c r="F93" s="399">
        <v>1</v>
      </c>
      <c r="G93" s="391"/>
      <c r="H93" s="806">
        <f t="shared" si="4"/>
        <v>0</v>
      </c>
    </row>
    <row r="94" spans="1:8">
      <c r="A94" s="381"/>
      <c r="B94" s="365"/>
      <c r="D94" s="371"/>
      <c r="G94" s="385"/>
      <c r="H94" s="803"/>
    </row>
    <row r="95" spans="1:8">
      <c r="A95" s="381"/>
      <c r="B95" s="365"/>
      <c r="D95" s="392" t="s">
        <v>968</v>
      </c>
      <c r="E95" s="393" t="s">
        <v>66</v>
      </c>
      <c r="F95" s="394">
        <v>1</v>
      </c>
      <c r="G95" s="395">
        <f>SUM(H77:H93)</f>
        <v>0</v>
      </c>
      <c r="H95" s="807">
        <f>SUM(F95*G95)</f>
        <v>0</v>
      </c>
    </row>
    <row r="96" spans="1:8">
      <c r="A96" s="381"/>
      <c r="B96" s="365"/>
      <c r="E96" s="383"/>
      <c r="F96" s="384"/>
      <c r="G96" s="385"/>
      <c r="H96" s="803"/>
    </row>
    <row r="97" spans="1:8">
      <c r="A97" s="381">
        <v>4</v>
      </c>
      <c r="B97" s="365" t="s">
        <v>919</v>
      </c>
      <c r="C97" s="380"/>
      <c r="D97" s="372" t="s">
        <v>969</v>
      </c>
    </row>
    <row r="98" spans="1:8" ht="42.75">
      <c r="A98" s="381">
        <v>4</v>
      </c>
      <c r="B98" s="365" t="s">
        <v>919</v>
      </c>
      <c r="C98" s="365">
        <f>SUM(C97+1)</f>
        <v>1</v>
      </c>
      <c r="D98" s="382" t="s">
        <v>966</v>
      </c>
      <c r="E98" s="383" t="s">
        <v>66</v>
      </c>
      <c r="F98" s="384">
        <v>1</v>
      </c>
      <c r="G98" s="385"/>
      <c r="H98" s="803">
        <f t="shared" ref="H98:H115" si="6">SUM(F98*G98)</f>
        <v>0</v>
      </c>
    </row>
    <row r="99" spans="1:8" ht="28.5">
      <c r="A99" s="381">
        <v>4</v>
      </c>
      <c r="B99" s="365" t="s">
        <v>919</v>
      </c>
      <c r="C99" s="365">
        <f t="shared" ref="C99:C115" si="7">SUM(C98+1)</f>
        <v>2</v>
      </c>
      <c r="D99" s="366" t="s">
        <v>967</v>
      </c>
      <c r="E99" s="383" t="s">
        <v>3</v>
      </c>
      <c r="F99" s="384">
        <v>1</v>
      </c>
      <c r="G99" s="385"/>
      <c r="H99" s="803">
        <f t="shared" si="6"/>
        <v>0</v>
      </c>
    </row>
    <row r="100" spans="1:8" ht="28.5">
      <c r="A100" s="381">
        <v>4</v>
      </c>
      <c r="B100" s="365" t="s">
        <v>919</v>
      </c>
      <c r="C100" s="365">
        <f t="shared" si="7"/>
        <v>3</v>
      </c>
      <c r="D100" s="371" t="s">
        <v>949</v>
      </c>
      <c r="E100" s="396" t="s">
        <v>3</v>
      </c>
      <c r="F100" s="397">
        <v>1</v>
      </c>
      <c r="G100" s="385"/>
      <c r="H100" s="803">
        <f t="shared" si="6"/>
        <v>0</v>
      </c>
    </row>
    <row r="101" spans="1:8">
      <c r="A101" s="381">
        <v>4</v>
      </c>
      <c r="B101" s="365" t="s">
        <v>919</v>
      </c>
      <c r="C101" s="365">
        <f t="shared" si="7"/>
        <v>4</v>
      </c>
      <c r="D101" s="371" t="s">
        <v>953</v>
      </c>
      <c r="E101" s="383" t="s">
        <v>66</v>
      </c>
      <c r="F101" s="384">
        <v>1</v>
      </c>
      <c r="G101" s="385"/>
      <c r="H101" s="803">
        <f t="shared" si="6"/>
        <v>0</v>
      </c>
    </row>
    <row r="102" spans="1:8">
      <c r="A102" s="381">
        <v>4</v>
      </c>
      <c r="B102" s="365" t="s">
        <v>919</v>
      </c>
      <c r="C102" s="365">
        <f t="shared" si="7"/>
        <v>5</v>
      </c>
      <c r="D102" s="371" t="s">
        <v>954</v>
      </c>
      <c r="E102" s="383" t="s">
        <v>66</v>
      </c>
      <c r="F102" s="384">
        <v>1</v>
      </c>
      <c r="G102" s="385"/>
      <c r="H102" s="803">
        <f t="shared" si="6"/>
        <v>0</v>
      </c>
    </row>
    <row r="103" spans="1:8">
      <c r="A103" s="381">
        <v>4</v>
      </c>
      <c r="B103" s="365" t="s">
        <v>919</v>
      </c>
      <c r="C103" s="365">
        <f t="shared" si="7"/>
        <v>6</v>
      </c>
      <c r="D103" s="371" t="s">
        <v>955</v>
      </c>
      <c r="E103" s="383" t="s">
        <v>3</v>
      </c>
      <c r="F103" s="398">
        <v>8</v>
      </c>
      <c r="G103" s="385"/>
      <c r="H103" s="803">
        <f t="shared" si="6"/>
        <v>0</v>
      </c>
    </row>
    <row r="104" spans="1:8">
      <c r="A104" s="381">
        <v>4</v>
      </c>
      <c r="B104" s="365" t="s">
        <v>919</v>
      </c>
      <c r="C104" s="365">
        <f t="shared" si="7"/>
        <v>7</v>
      </c>
      <c r="D104" s="371" t="s">
        <v>956</v>
      </c>
      <c r="E104" s="383" t="s">
        <v>3</v>
      </c>
      <c r="F104" s="398">
        <v>7</v>
      </c>
      <c r="G104" s="385"/>
      <c r="H104" s="803">
        <f t="shared" si="6"/>
        <v>0</v>
      </c>
    </row>
    <row r="105" spans="1:8" ht="23.25" customHeight="1">
      <c r="A105" s="381">
        <v>4</v>
      </c>
      <c r="B105" s="365" t="s">
        <v>919</v>
      </c>
      <c r="C105" s="365">
        <f t="shared" si="7"/>
        <v>8</v>
      </c>
      <c r="D105" s="371" t="s">
        <v>957</v>
      </c>
      <c r="E105" s="367" t="s">
        <v>3</v>
      </c>
      <c r="F105" s="375">
        <v>6</v>
      </c>
      <c r="G105" s="385"/>
      <c r="H105" s="803">
        <f t="shared" si="6"/>
        <v>0</v>
      </c>
    </row>
    <row r="106" spans="1:8" ht="18.75" customHeight="1">
      <c r="A106" s="381">
        <v>4</v>
      </c>
      <c r="B106" s="365" t="s">
        <v>919</v>
      </c>
      <c r="C106" s="365">
        <f t="shared" si="7"/>
        <v>9</v>
      </c>
      <c r="D106" s="371" t="s">
        <v>958</v>
      </c>
      <c r="E106" s="367" t="s">
        <v>3</v>
      </c>
      <c r="F106" s="375">
        <v>1</v>
      </c>
      <c r="G106" s="385"/>
      <c r="H106" s="803">
        <f t="shared" si="6"/>
        <v>0</v>
      </c>
    </row>
    <row r="107" spans="1:8" ht="28.5">
      <c r="A107" s="381">
        <v>4</v>
      </c>
      <c r="B107" s="365" t="s">
        <v>919</v>
      </c>
      <c r="C107" s="365">
        <f t="shared" si="7"/>
        <v>10</v>
      </c>
      <c r="D107" s="371" t="s">
        <v>959</v>
      </c>
      <c r="E107" s="383" t="s">
        <v>3</v>
      </c>
      <c r="F107" s="384">
        <v>1</v>
      </c>
      <c r="G107" s="385"/>
      <c r="H107" s="803">
        <f t="shared" si="6"/>
        <v>0</v>
      </c>
    </row>
    <row r="108" spans="1:8" ht="28.5">
      <c r="A108" s="381">
        <v>4</v>
      </c>
      <c r="B108" s="365" t="s">
        <v>919</v>
      </c>
      <c r="C108" s="365">
        <f t="shared" si="7"/>
        <v>11</v>
      </c>
      <c r="D108" s="371" t="s">
        <v>960</v>
      </c>
      <c r="E108" s="383" t="s">
        <v>3</v>
      </c>
      <c r="F108" s="384">
        <v>1</v>
      </c>
      <c r="G108" s="385"/>
      <c r="H108" s="803">
        <f t="shared" si="6"/>
        <v>0</v>
      </c>
    </row>
    <row r="109" spans="1:8" ht="28.5">
      <c r="A109" s="381">
        <v>4</v>
      </c>
      <c r="B109" s="365" t="s">
        <v>919</v>
      </c>
      <c r="C109" s="365">
        <f t="shared" si="7"/>
        <v>12</v>
      </c>
      <c r="D109" s="366" t="s">
        <v>961</v>
      </c>
      <c r="E109" s="383" t="s">
        <v>3</v>
      </c>
      <c r="F109" s="384">
        <v>1</v>
      </c>
      <c r="G109" s="385"/>
      <c r="H109" s="803">
        <f t="shared" si="6"/>
        <v>0</v>
      </c>
    </row>
    <row r="110" spans="1:8">
      <c r="A110" s="381">
        <v>4</v>
      </c>
      <c r="B110" s="365" t="s">
        <v>919</v>
      </c>
      <c r="C110" s="365">
        <f t="shared" si="7"/>
        <v>13</v>
      </c>
      <c r="D110" s="371" t="s">
        <v>962</v>
      </c>
      <c r="E110" s="367" t="s">
        <v>66</v>
      </c>
      <c r="F110" s="375">
        <v>1</v>
      </c>
      <c r="G110" s="385"/>
      <c r="H110" s="803">
        <f t="shared" si="6"/>
        <v>0</v>
      </c>
    </row>
    <row r="111" spans="1:8">
      <c r="A111" s="381">
        <v>4</v>
      </c>
      <c r="B111" s="365" t="s">
        <v>919</v>
      </c>
      <c r="C111" s="365">
        <f t="shared" si="7"/>
        <v>14</v>
      </c>
      <c r="D111" s="382" t="s">
        <v>944</v>
      </c>
      <c r="E111" s="383" t="s">
        <v>3</v>
      </c>
      <c r="F111" s="384">
        <v>1</v>
      </c>
      <c r="G111" s="385"/>
      <c r="H111" s="803">
        <f t="shared" si="6"/>
        <v>0</v>
      </c>
    </row>
    <row r="112" spans="1:8" ht="28.5">
      <c r="A112" s="381">
        <v>4</v>
      </c>
      <c r="B112" s="365" t="s">
        <v>919</v>
      </c>
      <c r="C112" s="365">
        <f t="shared" si="7"/>
        <v>15</v>
      </c>
      <c r="D112" s="371" t="s">
        <v>938</v>
      </c>
      <c r="E112" s="367" t="s">
        <v>66</v>
      </c>
      <c r="F112" s="375">
        <v>1</v>
      </c>
      <c r="G112" s="385"/>
      <c r="H112" s="803">
        <f t="shared" si="6"/>
        <v>0</v>
      </c>
    </row>
    <row r="113" spans="1:8">
      <c r="A113" s="381">
        <v>4</v>
      </c>
      <c r="B113" s="365" t="s">
        <v>919</v>
      </c>
      <c r="C113" s="365">
        <f t="shared" si="7"/>
        <v>16</v>
      </c>
      <c r="D113" s="371" t="s">
        <v>939</v>
      </c>
      <c r="E113" s="383" t="s">
        <v>66</v>
      </c>
      <c r="F113" s="388">
        <v>1</v>
      </c>
      <c r="G113" s="385"/>
      <c r="H113" s="803">
        <f t="shared" si="6"/>
        <v>0</v>
      </c>
    </row>
    <row r="114" spans="1:8">
      <c r="A114" s="381">
        <v>4</v>
      </c>
      <c r="B114" s="365" t="s">
        <v>919</v>
      </c>
      <c r="C114" s="365">
        <f t="shared" si="7"/>
        <v>17</v>
      </c>
      <c r="D114" s="371" t="s">
        <v>963</v>
      </c>
      <c r="E114" s="383" t="s">
        <v>66</v>
      </c>
      <c r="F114" s="388">
        <v>1</v>
      </c>
      <c r="G114" s="385"/>
      <c r="H114" s="803">
        <f t="shared" si="6"/>
        <v>0</v>
      </c>
    </row>
    <row r="115" spans="1:8" ht="42.75">
      <c r="A115" s="381">
        <v>4</v>
      </c>
      <c r="B115" s="365" t="s">
        <v>919</v>
      </c>
      <c r="C115" s="365">
        <f t="shared" si="7"/>
        <v>18</v>
      </c>
      <c r="D115" s="371" t="s">
        <v>940</v>
      </c>
      <c r="E115" s="389" t="s">
        <v>66</v>
      </c>
      <c r="F115" s="399">
        <v>1</v>
      </c>
      <c r="G115" s="391"/>
      <c r="H115" s="806">
        <f t="shared" si="6"/>
        <v>0</v>
      </c>
    </row>
    <row r="116" spans="1:8">
      <c r="A116" s="381"/>
      <c r="B116" s="365"/>
      <c r="D116" s="371"/>
      <c r="G116" s="385"/>
      <c r="H116" s="803"/>
    </row>
    <row r="117" spans="1:8">
      <c r="A117" s="381"/>
      <c r="B117" s="365"/>
      <c r="D117" s="392" t="s">
        <v>970</v>
      </c>
      <c r="E117" s="393" t="s">
        <v>66</v>
      </c>
      <c r="F117" s="394">
        <v>1</v>
      </c>
      <c r="G117" s="395">
        <f>SUM(H98:H115)</f>
        <v>0</v>
      </c>
      <c r="H117" s="807">
        <f>SUM(F117*G117)</f>
        <v>0</v>
      </c>
    </row>
    <row r="118" spans="1:8">
      <c r="A118" s="400"/>
      <c r="B118" s="401"/>
      <c r="C118" s="402"/>
      <c r="D118" s="403"/>
      <c r="E118" s="404"/>
      <c r="F118" s="405"/>
      <c r="G118" s="406"/>
      <c r="H118" s="808"/>
    </row>
    <row r="119" spans="1:8">
      <c r="A119" s="386"/>
      <c r="B119" s="369"/>
      <c r="C119" s="369"/>
      <c r="D119" s="581"/>
      <c r="E119" s="582"/>
      <c r="F119" s="581"/>
      <c r="G119" s="581"/>
      <c r="H119" s="804"/>
    </row>
    <row r="120" spans="1:8" ht="15" thickBot="1">
      <c r="D120" s="424" t="s">
        <v>971</v>
      </c>
      <c r="E120" s="425"/>
      <c r="F120" s="426"/>
      <c r="G120" s="427"/>
      <c r="H120" s="805">
        <f>SUM(H44+H74+H95+H117)</f>
        <v>0</v>
      </c>
    </row>
    <row r="121" spans="1:8" ht="15" thickTop="1"/>
    <row r="122" spans="1:8">
      <c r="A122" s="379" t="s">
        <v>972</v>
      </c>
      <c r="C122" s="380"/>
      <c r="D122" s="372" t="s">
        <v>973</v>
      </c>
    </row>
    <row r="123" spans="1:8">
      <c r="D123" s="387"/>
    </row>
    <row r="124" spans="1:8">
      <c r="A124" s="374">
        <v>1</v>
      </c>
      <c r="B124" s="365" t="s">
        <v>919</v>
      </c>
      <c r="C124" s="365">
        <v>0</v>
      </c>
      <c r="D124" s="366" t="s">
        <v>974</v>
      </c>
      <c r="E124" s="361"/>
      <c r="F124" s="369"/>
    </row>
    <row r="125" spans="1:8" ht="57">
      <c r="A125" s="374">
        <v>1</v>
      </c>
      <c r="B125" s="365" t="s">
        <v>919</v>
      </c>
      <c r="C125" s="365">
        <f>SUM(C124+1)</f>
        <v>1</v>
      </c>
      <c r="D125" s="366" t="s">
        <v>1220</v>
      </c>
      <c r="E125" s="367" t="s">
        <v>3</v>
      </c>
      <c r="F125" s="375">
        <v>4</v>
      </c>
      <c r="G125" s="385"/>
      <c r="H125" s="803">
        <f t="shared" ref="H125:H137" si="8">SUM(F125*G125)</f>
        <v>0</v>
      </c>
    </row>
    <row r="126" spans="1:8" ht="57">
      <c r="A126" s="374">
        <v>1</v>
      </c>
      <c r="B126" s="365" t="s">
        <v>919</v>
      </c>
      <c r="C126" s="365">
        <f t="shared" ref="C126:C137" si="9">SUM(C125+1)</f>
        <v>2</v>
      </c>
      <c r="D126" s="366" t="s">
        <v>1221</v>
      </c>
      <c r="E126" s="367" t="s">
        <v>66</v>
      </c>
      <c r="F126" s="375">
        <v>5</v>
      </c>
      <c r="G126" s="385"/>
      <c r="H126" s="803">
        <f t="shared" si="8"/>
        <v>0</v>
      </c>
    </row>
    <row r="127" spans="1:8" ht="57">
      <c r="A127" s="374">
        <v>1</v>
      </c>
      <c r="B127" s="365" t="s">
        <v>919</v>
      </c>
      <c r="C127" s="365">
        <f t="shared" si="9"/>
        <v>3</v>
      </c>
      <c r="D127" s="366" t="s">
        <v>1240</v>
      </c>
      <c r="E127" s="367" t="s">
        <v>66</v>
      </c>
      <c r="F127" s="375">
        <v>16</v>
      </c>
      <c r="G127" s="385"/>
      <c r="H127" s="803">
        <f t="shared" si="8"/>
        <v>0</v>
      </c>
    </row>
    <row r="128" spans="1:8" ht="57">
      <c r="A128" s="374">
        <v>1</v>
      </c>
      <c r="B128" s="365" t="s">
        <v>919</v>
      </c>
      <c r="C128" s="365">
        <f t="shared" si="9"/>
        <v>4</v>
      </c>
      <c r="D128" s="366" t="s">
        <v>1241</v>
      </c>
      <c r="E128" s="367" t="s">
        <v>66</v>
      </c>
      <c r="F128" s="375">
        <v>58</v>
      </c>
      <c r="G128" s="385"/>
      <c r="H128" s="803">
        <f t="shared" si="8"/>
        <v>0</v>
      </c>
    </row>
    <row r="129" spans="1:8" ht="57">
      <c r="A129" s="374">
        <v>1</v>
      </c>
      <c r="B129" s="365" t="s">
        <v>919</v>
      </c>
      <c r="C129" s="365">
        <f t="shared" si="9"/>
        <v>5</v>
      </c>
      <c r="D129" s="366" t="s">
        <v>1237</v>
      </c>
      <c r="E129" s="367" t="s">
        <v>66</v>
      </c>
      <c r="F129" s="375">
        <v>15</v>
      </c>
      <c r="G129" s="385"/>
      <c r="H129" s="803">
        <f t="shared" si="8"/>
        <v>0</v>
      </c>
    </row>
    <row r="130" spans="1:8" ht="42.75">
      <c r="A130" s="374">
        <v>1</v>
      </c>
      <c r="B130" s="365" t="s">
        <v>919</v>
      </c>
      <c r="C130" s="365">
        <f t="shared" si="9"/>
        <v>6</v>
      </c>
      <c r="D130" s="366" t="s">
        <v>1236</v>
      </c>
      <c r="E130" s="367" t="s">
        <v>66</v>
      </c>
      <c r="F130" s="375">
        <v>10</v>
      </c>
      <c r="G130" s="385"/>
      <c r="H130" s="803">
        <f t="shared" si="8"/>
        <v>0</v>
      </c>
    </row>
    <row r="131" spans="1:8" ht="42.75">
      <c r="A131" s="374">
        <v>1</v>
      </c>
      <c r="B131" s="365" t="s">
        <v>919</v>
      </c>
      <c r="C131" s="365">
        <f t="shared" si="9"/>
        <v>7</v>
      </c>
      <c r="D131" s="366" t="s">
        <v>1235</v>
      </c>
      <c r="E131" s="367" t="s">
        <v>66</v>
      </c>
      <c r="F131" s="375">
        <v>19</v>
      </c>
      <c r="G131" s="385"/>
      <c r="H131" s="803">
        <f t="shared" si="8"/>
        <v>0</v>
      </c>
    </row>
    <row r="132" spans="1:8" ht="85.5">
      <c r="A132" s="374">
        <v>1</v>
      </c>
      <c r="B132" s="365" t="s">
        <v>919</v>
      </c>
      <c r="C132" s="365">
        <f t="shared" si="9"/>
        <v>8</v>
      </c>
      <c r="D132" s="366" t="s">
        <v>1234</v>
      </c>
      <c r="E132" s="367" t="s">
        <v>66</v>
      </c>
      <c r="F132" s="375">
        <v>4</v>
      </c>
      <c r="G132" s="385"/>
      <c r="H132" s="803">
        <f t="shared" si="8"/>
        <v>0</v>
      </c>
    </row>
    <row r="133" spans="1:8" ht="57">
      <c r="A133" s="374">
        <v>1</v>
      </c>
      <c r="B133" s="365" t="s">
        <v>919</v>
      </c>
      <c r="C133" s="365">
        <f t="shared" si="9"/>
        <v>9</v>
      </c>
      <c r="D133" s="366" t="s">
        <v>1233</v>
      </c>
      <c r="E133" s="367" t="s">
        <v>3</v>
      </c>
      <c r="F133" s="375">
        <v>24</v>
      </c>
      <c r="G133" s="385"/>
      <c r="H133" s="803">
        <f t="shared" si="8"/>
        <v>0</v>
      </c>
    </row>
    <row r="134" spans="1:8" ht="42.75">
      <c r="A134" s="374">
        <v>1</v>
      </c>
      <c r="B134" s="365" t="s">
        <v>919</v>
      </c>
      <c r="C134" s="365">
        <f t="shared" si="9"/>
        <v>10</v>
      </c>
      <c r="D134" s="366" t="s">
        <v>1232</v>
      </c>
      <c r="E134" s="367" t="s">
        <v>3</v>
      </c>
      <c r="F134" s="375">
        <v>6</v>
      </c>
      <c r="G134" s="385"/>
      <c r="H134" s="803">
        <f t="shared" si="8"/>
        <v>0</v>
      </c>
    </row>
    <row r="135" spans="1:8" ht="57">
      <c r="A135" s="374">
        <v>1</v>
      </c>
      <c r="B135" s="365" t="s">
        <v>919</v>
      </c>
      <c r="C135" s="365">
        <f t="shared" si="9"/>
        <v>11</v>
      </c>
      <c r="D135" s="366" t="s">
        <v>1231</v>
      </c>
      <c r="E135" s="367" t="s">
        <v>3</v>
      </c>
      <c r="F135" s="375">
        <v>5</v>
      </c>
      <c r="G135" s="385"/>
      <c r="H135" s="803">
        <f t="shared" si="8"/>
        <v>0</v>
      </c>
    </row>
    <row r="136" spans="1:8" ht="42.75">
      <c r="A136" s="374">
        <v>1</v>
      </c>
      <c r="B136" s="365" t="s">
        <v>919</v>
      </c>
      <c r="C136" s="365">
        <f t="shared" si="9"/>
        <v>12</v>
      </c>
      <c r="D136" s="366" t="s">
        <v>1230</v>
      </c>
      <c r="E136" s="367" t="s">
        <v>3</v>
      </c>
      <c r="F136" s="375">
        <v>42</v>
      </c>
      <c r="G136" s="385"/>
      <c r="H136" s="803">
        <f t="shared" si="8"/>
        <v>0</v>
      </c>
    </row>
    <row r="137" spans="1:8" ht="42.75">
      <c r="A137" s="374">
        <v>1</v>
      </c>
      <c r="B137" s="365" t="s">
        <v>919</v>
      </c>
      <c r="C137" s="365">
        <f t="shared" si="9"/>
        <v>13</v>
      </c>
      <c r="D137" s="369" t="s">
        <v>1229</v>
      </c>
      <c r="E137" s="369" t="s">
        <v>3</v>
      </c>
      <c r="F137" s="369">
        <v>19</v>
      </c>
      <c r="G137" s="369"/>
      <c r="H137" s="803">
        <f t="shared" si="8"/>
        <v>0</v>
      </c>
    </row>
    <row r="138" spans="1:8">
      <c r="B138" s="365"/>
      <c r="D138" s="369"/>
      <c r="E138" s="369"/>
      <c r="F138" s="369"/>
      <c r="G138" s="385"/>
      <c r="H138" s="803"/>
    </row>
    <row r="139" spans="1:8" ht="28.5">
      <c r="A139" s="374">
        <v>2</v>
      </c>
      <c r="B139" s="365" t="s">
        <v>919</v>
      </c>
      <c r="C139" s="369"/>
      <c r="D139" s="366" t="s">
        <v>975</v>
      </c>
      <c r="G139" s="385"/>
      <c r="H139" s="803"/>
    </row>
    <row r="140" spans="1:8" ht="57">
      <c r="A140" s="374">
        <v>2</v>
      </c>
      <c r="B140" s="365" t="s">
        <v>919</v>
      </c>
      <c r="C140" s="365">
        <f t="shared" ref="C140:C147" si="10">SUM(C139+1)</f>
        <v>1</v>
      </c>
      <c r="D140" s="366" t="s">
        <v>1242</v>
      </c>
      <c r="E140" s="367" t="s">
        <v>3</v>
      </c>
      <c r="F140" s="375">
        <v>0</v>
      </c>
      <c r="G140" s="385"/>
      <c r="H140" s="803">
        <f t="shared" ref="H140:H151" si="11">SUM(F140*G140)</f>
        <v>0</v>
      </c>
    </row>
    <row r="141" spans="1:8" ht="57">
      <c r="A141" s="374">
        <v>2</v>
      </c>
      <c r="B141" s="365" t="s">
        <v>919</v>
      </c>
      <c r="C141" s="365">
        <f t="shared" si="10"/>
        <v>2</v>
      </c>
      <c r="D141" s="366" t="s">
        <v>1228</v>
      </c>
      <c r="E141" s="367" t="s">
        <v>3</v>
      </c>
      <c r="F141" s="375">
        <v>11</v>
      </c>
      <c r="G141" s="385"/>
      <c r="H141" s="803">
        <f t="shared" si="11"/>
        <v>0</v>
      </c>
    </row>
    <row r="142" spans="1:8" ht="71.25">
      <c r="A142" s="374">
        <v>2</v>
      </c>
      <c r="B142" s="365" t="s">
        <v>919</v>
      </c>
      <c r="C142" s="365">
        <f t="shared" si="10"/>
        <v>3</v>
      </c>
      <c r="D142" s="366" t="s">
        <v>1227</v>
      </c>
      <c r="E142" s="367" t="s">
        <v>3</v>
      </c>
      <c r="F142" s="375">
        <v>8</v>
      </c>
      <c r="G142" s="385"/>
      <c r="H142" s="803">
        <f t="shared" si="11"/>
        <v>0</v>
      </c>
    </row>
    <row r="143" spans="1:8" ht="57">
      <c r="A143" s="374">
        <v>2</v>
      </c>
      <c r="B143" s="365" t="s">
        <v>919</v>
      </c>
      <c r="C143" s="365">
        <f t="shared" si="10"/>
        <v>4</v>
      </c>
      <c r="D143" s="366" t="s">
        <v>1226</v>
      </c>
      <c r="E143" s="367" t="s">
        <v>3</v>
      </c>
      <c r="F143" s="375">
        <v>2</v>
      </c>
      <c r="G143" s="385"/>
      <c r="H143" s="803">
        <f t="shared" si="11"/>
        <v>0</v>
      </c>
    </row>
    <row r="144" spans="1:8" ht="57">
      <c r="A144" s="374">
        <v>2</v>
      </c>
      <c r="B144" s="365" t="s">
        <v>919</v>
      </c>
      <c r="C144" s="365">
        <f t="shared" si="10"/>
        <v>5</v>
      </c>
      <c r="D144" s="366" t="s">
        <v>1225</v>
      </c>
      <c r="E144" s="367" t="s">
        <v>3</v>
      </c>
      <c r="F144" s="375">
        <v>9</v>
      </c>
      <c r="G144" s="385"/>
      <c r="H144" s="803">
        <f t="shared" si="11"/>
        <v>0</v>
      </c>
    </row>
    <row r="145" spans="1:8" ht="57">
      <c r="A145" s="374">
        <v>2</v>
      </c>
      <c r="B145" s="365" t="s">
        <v>919</v>
      </c>
      <c r="C145" s="365">
        <f t="shared" si="10"/>
        <v>6</v>
      </c>
      <c r="D145" s="366" t="s">
        <v>1224</v>
      </c>
      <c r="E145" s="367" t="s">
        <v>3</v>
      </c>
      <c r="F145" s="375">
        <v>9</v>
      </c>
      <c r="G145" s="385"/>
      <c r="H145" s="803">
        <f t="shared" si="11"/>
        <v>0</v>
      </c>
    </row>
    <row r="146" spans="1:8" ht="57">
      <c r="A146" s="374">
        <v>2</v>
      </c>
      <c r="B146" s="365" t="s">
        <v>919</v>
      </c>
      <c r="C146" s="365">
        <f t="shared" si="10"/>
        <v>7</v>
      </c>
      <c r="D146" s="366" t="s">
        <v>1223</v>
      </c>
      <c r="E146" s="367" t="s">
        <v>3</v>
      </c>
      <c r="F146" s="375">
        <v>15</v>
      </c>
      <c r="G146" s="385"/>
      <c r="H146" s="803">
        <f t="shared" si="11"/>
        <v>0</v>
      </c>
    </row>
    <row r="147" spans="1:8" ht="28.5">
      <c r="A147" s="374">
        <v>2</v>
      </c>
      <c r="B147" s="365" t="s">
        <v>919</v>
      </c>
      <c r="C147" s="365">
        <f t="shared" si="10"/>
        <v>8</v>
      </c>
      <c r="D147" s="366" t="s">
        <v>1222</v>
      </c>
      <c r="E147" s="367" t="s">
        <v>3</v>
      </c>
      <c r="F147" s="375">
        <v>17</v>
      </c>
      <c r="G147" s="385"/>
      <c r="H147" s="803">
        <f t="shared" si="11"/>
        <v>0</v>
      </c>
    </row>
    <row r="148" spans="1:8">
      <c r="B148" s="365"/>
      <c r="G148" s="385"/>
      <c r="H148" s="803"/>
    </row>
    <row r="149" spans="1:8" ht="42.75">
      <c r="A149" s="374">
        <v>3</v>
      </c>
      <c r="B149" s="365" t="s">
        <v>919</v>
      </c>
      <c r="D149" s="366" t="s">
        <v>976</v>
      </c>
      <c r="E149" s="367" t="s">
        <v>66</v>
      </c>
      <c r="F149" s="375">
        <v>1</v>
      </c>
      <c r="G149" s="385"/>
      <c r="H149" s="803">
        <f t="shared" si="11"/>
        <v>0</v>
      </c>
    </row>
    <row r="150" spans="1:8">
      <c r="B150" s="365"/>
      <c r="G150" s="385"/>
      <c r="H150" s="803"/>
    </row>
    <row r="151" spans="1:8" ht="28.5">
      <c r="A151" s="374">
        <v>4</v>
      </c>
      <c r="B151" s="365" t="s">
        <v>919</v>
      </c>
      <c r="D151" s="366" t="s">
        <v>977</v>
      </c>
      <c r="E151" s="367" t="s">
        <v>66</v>
      </c>
      <c r="F151" s="375">
        <v>1</v>
      </c>
      <c r="G151" s="385"/>
      <c r="H151" s="803">
        <f t="shared" si="11"/>
        <v>0</v>
      </c>
    </row>
    <row r="152" spans="1:8">
      <c r="B152" s="365"/>
      <c r="G152" s="385"/>
      <c r="H152" s="803"/>
    </row>
    <row r="153" spans="1:8">
      <c r="A153" s="374">
        <v>5</v>
      </c>
      <c r="B153" s="365" t="s">
        <v>919</v>
      </c>
      <c r="D153" s="366" t="s">
        <v>978</v>
      </c>
    </row>
    <row r="154" spans="1:8" ht="99.75">
      <c r="A154" s="374">
        <v>5</v>
      </c>
      <c r="B154" s="365" t="s">
        <v>919</v>
      </c>
      <c r="C154" s="365">
        <f>SUM(C153+1)</f>
        <v>1</v>
      </c>
      <c r="D154" s="366" t="s">
        <v>979</v>
      </c>
      <c r="E154" s="367" t="s">
        <v>3</v>
      </c>
      <c r="F154" s="375">
        <v>1</v>
      </c>
      <c r="G154" s="385"/>
      <c r="H154" s="803">
        <f t="shared" ref="H154:H162" si="12">SUM(F154*G154)</f>
        <v>0</v>
      </c>
    </row>
    <row r="155" spans="1:8" ht="85.5">
      <c r="A155" s="374">
        <v>5</v>
      </c>
      <c r="B155" s="365" t="s">
        <v>919</v>
      </c>
      <c r="C155" s="365">
        <f>SUM(C154+1)</f>
        <v>2</v>
      </c>
      <c r="D155" s="366" t="s">
        <v>980</v>
      </c>
      <c r="E155" s="367" t="s">
        <v>3</v>
      </c>
      <c r="F155" s="375">
        <v>30</v>
      </c>
      <c r="G155" s="385"/>
      <c r="H155" s="803">
        <f t="shared" si="12"/>
        <v>0</v>
      </c>
    </row>
    <row r="156" spans="1:8">
      <c r="B156" s="365"/>
      <c r="G156" s="385"/>
      <c r="H156" s="803"/>
    </row>
    <row r="157" spans="1:8" ht="42.75">
      <c r="A157" s="374">
        <v>6</v>
      </c>
      <c r="B157" s="365" t="s">
        <v>919</v>
      </c>
      <c r="D157" s="366" t="s">
        <v>981</v>
      </c>
      <c r="G157" s="385"/>
      <c r="H157" s="803">
        <f t="shared" si="12"/>
        <v>0</v>
      </c>
    </row>
    <row r="158" spans="1:8">
      <c r="A158" s="374">
        <v>6</v>
      </c>
      <c r="B158" s="365" t="s">
        <v>919</v>
      </c>
      <c r="C158" s="365">
        <f>SUM(C157+1)</f>
        <v>1</v>
      </c>
      <c r="D158" s="366" t="s">
        <v>982</v>
      </c>
      <c r="E158" s="367" t="s">
        <v>66</v>
      </c>
      <c r="F158" s="375">
        <v>38</v>
      </c>
      <c r="G158" s="385"/>
      <c r="H158" s="803">
        <f t="shared" si="12"/>
        <v>0</v>
      </c>
    </row>
    <row r="159" spans="1:8">
      <c r="A159" s="374">
        <v>6</v>
      </c>
      <c r="B159" s="365" t="s">
        <v>919</v>
      </c>
      <c r="C159" s="365">
        <f>SUM(C158+1)</f>
        <v>2</v>
      </c>
      <c r="D159" s="366" t="s">
        <v>983</v>
      </c>
      <c r="E159" s="367" t="s">
        <v>66</v>
      </c>
      <c r="F159" s="375">
        <v>6</v>
      </c>
      <c r="G159" s="385"/>
      <c r="H159" s="803">
        <f t="shared" si="12"/>
        <v>0</v>
      </c>
    </row>
    <row r="160" spans="1:8">
      <c r="A160" s="374">
        <v>6</v>
      </c>
      <c r="B160" s="365" t="s">
        <v>919</v>
      </c>
      <c r="C160" s="365">
        <f>SUM(C159+1)</f>
        <v>3</v>
      </c>
      <c r="D160" s="366" t="s">
        <v>984</v>
      </c>
      <c r="E160" s="367" t="s">
        <v>66</v>
      </c>
      <c r="F160" s="375">
        <v>32</v>
      </c>
      <c r="G160" s="385"/>
      <c r="H160" s="803">
        <f t="shared" si="12"/>
        <v>0</v>
      </c>
    </row>
    <row r="161" spans="1:8">
      <c r="A161" s="374">
        <v>6</v>
      </c>
      <c r="B161" s="365" t="s">
        <v>919</v>
      </c>
      <c r="C161" s="365">
        <f>SUM(C160+1)</f>
        <v>4</v>
      </c>
      <c r="D161" s="366" t="s">
        <v>985</v>
      </c>
      <c r="E161" s="367" t="s">
        <v>66</v>
      </c>
      <c r="F161" s="375">
        <v>3</v>
      </c>
      <c r="G161" s="385"/>
      <c r="H161" s="803">
        <f t="shared" si="12"/>
        <v>0</v>
      </c>
    </row>
    <row r="162" spans="1:8">
      <c r="A162" s="374">
        <v>6</v>
      </c>
      <c r="B162" s="365" t="s">
        <v>919</v>
      </c>
      <c r="C162" s="365">
        <f>SUM(C161+1)</f>
        <v>5</v>
      </c>
      <c r="D162" s="366" t="s">
        <v>986</v>
      </c>
      <c r="E162" s="367" t="s">
        <v>66</v>
      </c>
      <c r="F162" s="375">
        <v>4</v>
      </c>
      <c r="G162" s="385"/>
      <c r="H162" s="803">
        <f t="shared" si="12"/>
        <v>0</v>
      </c>
    </row>
    <row r="163" spans="1:8">
      <c r="B163" s="365"/>
      <c r="G163" s="385"/>
      <c r="H163" s="803"/>
    </row>
    <row r="164" spans="1:8" ht="42.75">
      <c r="A164" s="374">
        <v>7</v>
      </c>
      <c r="B164" s="365" t="s">
        <v>919</v>
      </c>
      <c r="D164" s="366" t="s">
        <v>987</v>
      </c>
      <c r="G164" s="385"/>
      <c r="H164" s="803"/>
    </row>
    <row r="165" spans="1:8">
      <c r="A165" s="374">
        <v>7</v>
      </c>
      <c r="B165" s="365" t="s">
        <v>919</v>
      </c>
      <c r="C165" s="365">
        <f>SUM(C164+1)</f>
        <v>1</v>
      </c>
      <c r="D165" s="366" t="s">
        <v>988</v>
      </c>
      <c r="E165" s="367" t="s">
        <v>427</v>
      </c>
      <c r="F165" s="375">
        <v>2600</v>
      </c>
      <c r="G165" s="385"/>
      <c r="H165" s="803">
        <f t="shared" ref="H165:H185" si="13">SUM(F165*G165)</f>
        <v>0</v>
      </c>
    </row>
    <row r="166" spans="1:8">
      <c r="A166" s="374">
        <v>7</v>
      </c>
      <c r="B166" s="365" t="s">
        <v>919</v>
      </c>
      <c r="C166" s="365">
        <f>SUM(C165+1)</f>
        <v>2</v>
      </c>
      <c r="D166" s="366" t="s">
        <v>989</v>
      </c>
      <c r="E166" s="367" t="s">
        <v>427</v>
      </c>
      <c r="F166" s="375">
        <v>800</v>
      </c>
      <c r="G166" s="385"/>
      <c r="H166" s="803">
        <f t="shared" si="13"/>
        <v>0</v>
      </c>
    </row>
    <row r="167" spans="1:8">
      <c r="A167" s="374">
        <v>7</v>
      </c>
      <c r="B167" s="365" t="s">
        <v>919</v>
      </c>
      <c r="C167" s="365">
        <f>SUM(C166+1)</f>
        <v>3</v>
      </c>
      <c r="D167" s="366" t="s">
        <v>990</v>
      </c>
      <c r="E167" s="367" t="s">
        <v>427</v>
      </c>
      <c r="F167" s="375">
        <v>70</v>
      </c>
      <c r="G167" s="385"/>
      <c r="H167" s="803">
        <f t="shared" si="13"/>
        <v>0</v>
      </c>
    </row>
    <row r="168" spans="1:8">
      <c r="A168" s="374">
        <v>7</v>
      </c>
      <c r="B168" s="365" t="s">
        <v>919</v>
      </c>
      <c r="C168" s="365">
        <f>SUM(C167+1)</f>
        <v>4</v>
      </c>
      <c r="D168" s="366" t="s">
        <v>991</v>
      </c>
      <c r="E168" s="367" t="s">
        <v>427</v>
      </c>
      <c r="F168" s="375">
        <v>40</v>
      </c>
      <c r="G168" s="385"/>
      <c r="H168" s="803">
        <f t="shared" si="13"/>
        <v>0</v>
      </c>
    </row>
    <row r="169" spans="1:8">
      <c r="H169" s="803"/>
    </row>
    <row r="170" spans="1:8" ht="42.75">
      <c r="A170" s="374">
        <v>8</v>
      </c>
      <c r="B170" s="365" t="s">
        <v>919</v>
      </c>
      <c r="D170" s="408" t="s">
        <v>992</v>
      </c>
      <c r="E170" s="409"/>
      <c r="F170" s="398"/>
      <c r="G170" s="385"/>
      <c r="H170" s="803"/>
    </row>
    <row r="171" spans="1:8">
      <c r="A171" s="374">
        <v>8</v>
      </c>
      <c r="B171" s="365" t="s">
        <v>919</v>
      </c>
      <c r="C171" s="365">
        <f>SUM(C170+1)</f>
        <v>1</v>
      </c>
      <c r="D171" s="408" t="s">
        <v>993</v>
      </c>
      <c r="E171" s="409" t="s">
        <v>427</v>
      </c>
      <c r="F171" s="398">
        <v>270</v>
      </c>
      <c r="G171" s="385"/>
      <c r="H171" s="803">
        <f t="shared" si="13"/>
        <v>0</v>
      </c>
    </row>
    <row r="172" spans="1:8">
      <c r="B172" s="365"/>
      <c r="D172" s="408"/>
      <c r="E172" s="409"/>
      <c r="F172" s="398"/>
      <c r="G172" s="385"/>
      <c r="H172" s="803"/>
    </row>
    <row r="173" spans="1:8" ht="42.75">
      <c r="A173" s="374">
        <v>9</v>
      </c>
      <c r="B173" s="365" t="s">
        <v>919</v>
      </c>
      <c r="D173" s="408" t="s">
        <v>992</v>
      </c>
      <c r="E173" s="409"/>
      <c r="F173" s="398"/>
      <c r="G173" s="385"/>
      <c r="H173" s="803"/>
    </row>
    <row r="174" spans="1:8">
      <c r="A174" s="374">
        <v>9</v>
      </c>
      <c r="B174" s="365" t="s">
        <v>919</v>
      </c>
      <c r="C174" s="365">
        <f>SUM(C173+1)</f>
        <v>1</v>
      </c>
      <c r="D174" s="408" t="s">
        <v>994</v>
      </c>
      <c r="E174" s="409" t="s">
        <v>427</v>
      </c>
      <c r="F174" s="398">
        <v>370</v>
      </c>
      <c r="G174" s="385"/>
      <c r="H174" s="803">
        <f t="shared" si="13"/>
        <v>0</v>
      </c>
    </row>
    <row r="175" spans="1:8">
      <c r="A175" s="374">
        <v>9</v>
      </c>
      <c r="B175" s="365" t="s">
        <v>919</v>
      </c>
      <c r="C175" s="365">
        <f>SUM(C174+1)</f>
        <v>2</v>
      </c>
      <c r="D175" s="408" t="s">
        <v>995</v>
      </c>
      <c r="E175" s="409" t="s">
        <v>427</v>
      </c>
      <c r="F175" s="398">
        <v>120</v>
      </c>
      <c r="G175" s="385"/>
      <c r="H175" s="803">
        <f t="shared" si="13"/>
        <v>0</v>
      </c>
    </row>
    <row r="176" spans="1:8">
      <c r="A176" s="374">
        <v>9</v>
      </c>
      <c r="B176" s="365" t="s">
        <v>919</v>
      </c>
      <c r="C176" s="365">
        <f>SUM(C175+1)</f>
        <v>3</v>
      </c>
      <c r="D176" s="408" t="s">
        <v>996</v>
      </c>
      <c r="E176" s="409" t="s">
        <v>427</v>
      </c>
      <c r="F176" s="398">
        <v>80</v>
      </c>
      <c r="G176" s="385"/>
      <c r="H176" s="803">
        <f t="shared" si="13"/>
        <v>0</v>
      </c>
    </row>
    <row r="177" spans="1:8">
      <c r="B177" s="365"/>
      <c r="D177" s="408"/>
      <c r="E177" s="409"/>
      <c r="F177" s="398"/>
      <c r="G177" s="385"/>
      <c r="H177" s="803"/>
    </row>
    <row r="178" spans="1:8" ht="42.75">
      <c r="A178" s="374">
        <v>10</v>
      </c>
      <c r="B178" s="365" t="s">
        <v>919</v>
      </c>
      <c r="C178" s="410"/>
      <c r="D178" s="408" t="s">
        <v>997</v>
      </c>
      <c r="E178" s="409"/>
      <c r="F178" s="398"/>
      <c r="G178" s="385"/>
      <c r="H178" s="803"/>
    </row>
    <row r="179" spans="1:8">
      <c r="B179" s="365"/>
      <c r="D179" s="411" t="s">
        <v>998</v>
      </c>
      <c r="E179" s="412"/>
      <c r="F179" s="413"/>
      <c r="G179" s="385"/>
      <c r="H179" s="803"/>
    </row>
    <row r="180" spans="1:8">
      <c r="C180" s="408"/>
      <c r="D180" s="414"/>
      <c r="E180" s="412"/>
      <c r="F180" s="413"/>
      <c r="G180" s="385"/>
      <c r="H180" s="803"/>
    </row>
    <row r="181" spans="1:8">
      <c r="A181" s="374">
        <v>11</v>
      </c>
      <c r="B181" s="365" t="s">
        <v>919</v>
      </c>
      <c r="C181" s="410"/>
      <c r="D181" s="371" t="s">
        <v>999</v>
      </c>
      <c r="E181" s="361"/>
      <c r="F181" s="415"/>
      <c r="G181" s="416"/>
      <c r="H181" s="803"/>
    </row>
    <row r="182" spans="1:8" ht="28.5">
      <c r="A182" s="374">
        <v>11</v>
      </c>
      <c r="B182" s="365" t="s">
        <v>919</v>
      </c>
      <c r="C182" s="365">
        <f>SUM(C181+1)</f>
        <v>1</v>
      </c>
      <c r="D182" s="371" t="s">
        <v>1000</v>
      </c>
      <c r="E182" s="361" t="s">
        <v>3</v>
      </c>
      <c r="F182" s="415">
        <v>16</v>
      </c>
      <c r="G182" s="385"/>
      <c r="H182" s="803">
        <f t="shared" si="13"/>
        <v>0</v>
      </c>
    </row>
    <row r="183" spans="1:8" ht="28.5">
      <c r="A183" s="374">
        <v>11</v>
      </c>
      <c r="B183" s="365" t="s">
        <v>919</v>
      </c>
      <c r="C183" s="365">
        <f>SUM(C182+1)</f>
        <v>2</v>
      </c>
      <c r="D183" s="371" t="s">
        <v>1001</v>
      </c>
      <c r="E183" s="361" t="s">
        <v>3</v>
      </c>
      <c r="F183" s="415">
        <v>12</v>
      </c>
      <c r="G183" s="385"/>
      <c r="H183" s="803">
        <f t="shared" si="13"/>
        <v>0</v>
      </c>
    </row>
    <row r="184" spans="1:8">
      <c r="B184" s="365"/>
      <c r="D184" s="371"/>
      <c r="E184" s="361"/>
      <c r="F184" s="415"/>
      <c r="G184" s="385"/>
      <c r="H184" s="803">
        <f t="shared" si="13"/>
        <v>0</v>
      </c>
    </row>
    <row r="185" spans="1:8">
      <c r="A185" s="374">
        <v>12</v>
      </c>
      <c r="B185" s="365" t="s">
        <v>919</v>
      </c>
      <c r="D185" s="371" t="s">
        <v>1002</v>
      </c>
      <c r="E185" s="361" t="s">
        <v>66</v>
      </c>
      <c r="F185" s="415">
        <v>1</v>
      </c>
      <c r="G185" s="385"/>
      <c r="H185" s="803">
        <f t="shared" si="13"/>
        <v>0</v>
      </c>
    </row>
    <row r="186" spans="1:8">
      <c r="A186" s="400"/>
      <c r="B186" s="401"/>
      <c r="C186" s="401"/>
      <c r="D186" s="417"/>
      <c r="E186" s="418"/>
      <c r="F186" s="419"/>
      <c r="G186" s="391"/>
      <c r="H186" s="806"/>
    </row>
    <row r="187" spans="1:8">
      <c r="A187" s="381"/>
      <c r="B187" s="365"/>
      <c r="D187" s="420"/>
      <c r="E187" s="421"/>
      <c r="F187" s="422"/>
      <c r="G187" s="423"/>
      <c r="H187" s="809"/>
    </row>
    <row r="188" spans="1:8" ht="15" thickBot="1">
      <c r="A188" s="381"/>
      <c r="B188" s="365"/>
      <c r="D188" s="424" t="s">
        <v>1003</v>
      </c>
      <c r="E188" s="425"/>
      <c r="F188" s="426"/>
      <c r="G188" s="427"/>
      <c r="H188" s="805">
        <f>SUM(H125:H185)</f>
        <v>0</v>
      </c>
    </row>
    <row r="189" spans="1:8" ht="15" thickTop="1">
      <c r="A189" s="381"/>
      <c r="B189" s="365"/>
      <c r="D189" s="428"/>
      <c r="E189" s="429"/>
      <c r="F189" s="430"/>
      <c r="G189" s="364"/>
      <c r="H189" s="803"/>
    </row>
    <row r="190" spans="1:8">
      <c r="A190" s="379" t="s">
        <v>1004</v>
      </c>
      <c r="C190" s="380"/>
      <c r="D190" s="372" t="s">
        <v>1005</v>
      </c>
      <c r="F190" s="376"/>
      <c r="G190" s="431"/>
    </row>
    <row r="191" spans="1:8">
      <c r="A191" s="379"/>
      <c r="C191" s="380"/>
      <c r="D191" s="372"/>
      <c r="F191" s="376"/>
      <c r="G191" s="431"/>
    </row>
    <row r="192" spans="1:8" ht="71.25">
      <c r="A192" s="381">
        <v>1</v>
      </c>
      <c r="B192" s="365" t="s">
        <v>919</v>
      </c>
      <c r="C192" s="410" t="s">
        <v>1006</v>
      </c>
      <c r="D192" s="432" t="s">
        <v>1243</v>
      </c>
      <c r="E192" s="433" t="s">
        <v>427</v>
      </c>
      <c r="F192" s="434">
        <v>6</v>
      </c>
      <c r="G192" s="385"/>
      <c r="H192" s="803">
        <f t="shared" ref="H192:H209" si="14">SUM(F192*G192)</f>
        <v>0</v>
      </c>
    </row>
    <row r="193" spans="1:8">
      <c r="A193" s="381"/>
      <c r="B193" s="365"/>
      <c r="C193" s="410"/>
      <c r="D193" s="432"/>
      <c r="E193" s="433"/>
      <c r="F193" s="434"/>
      <c r="G193" s="364"/>
      <c r="H193" s="803"/>
    </row>
    <row r="194" spans="1:8" ht="28.5">
      <c r="A194" s="381">
        <v>2</v>
      </c>
      <c r="B194" s="365"/>
      <c r="D194" s="371" t="s">
        <v>1007</v>
      </c>
      <c r="E194" s="361"/>
      <c r="F194" s="415"/>
      <c r="G194" s="364"/>
      <c r="H194" s="803"/>
    </row>
    <row r="195" spans="1:8" ht="28.5">
      <c r="A195" s="381">
        <v>2</v>
      </c>
      <c r="B195" s="365" t="s">
        <v>919</v>
      </c>
      <c r="C195" s="365">
        <f t="shared" ref="C195:C204" si="15">SUM(C194+1)</f>
        <v>1</v>
      </c>
      <c r="D195" s="371" t="s">
        <v>1008</v>
      </c>
      <c r="E195" s="367" t="s">
        <v>66</v>
      </c>
      <c r="F195" s="375">
        <v>38</v>
      </c>
      <c r="G195" s="385"/>
      <c r="H195" s="803">
        <f t="shared" si="14"/>
        <v>0</v>
      </c>
    </row>
    <row r="196" spans="1:8" ht="28.5">
      <c r="A196" s="381">
        <v>2</v>
      </c>
      <c r="B196" s="365" t="s">
        <v>919</v>
      </c>
      <c r="C196" s="365">
        <f t="shared" si="15"/>
        <v>2</v>
      </c>
      <c r="D196" s="371" t="s">
        <v>1009</v>
      </c>
      <c r="E196" s="361" t="s">
        <v>66</v>
      </c>
      <c r="F196" s="415">
        <v>9</v>
      </c>
      <c r="G196" s="385"/>
      <c r="H196" s="803">
        <f t="shared" si="14"/>
        <v>0</v>
      </c>
    </row>
    <row r="197" spans="1:8" ht="42.75">
      <c r="A197" s="381">
        <v>2</v>
      </c>
      <c r="B197" s="365" t="s">
        <v>919</v>
      </c>
      <c r="C197" s="365">
        <f t="shared" si="15"/>
        <v>3</v>
      </c>
      <c r="D197" s="371" t="s">
        <v>1010</v>
      </c>
      <c r="E197" s="367" t="s">
        <v>66</v>
      </c>
      <c r="F197" s="375">
        <v>1</v>
      </c>
      <c r="G197" s="385"/>
      <c r="H197" s="803">
        <f t="shared" si="14"/>
        <v>0</v>
      </c>
    </row>
    <row r="198" spans="1:8" ht="42.75">
      <c r="A198" s="381">
        <v>2</v>
      </c>
      <c r="B198" s="365" t="s">
        <v>919</v>
      </c>
      <c r="C198" s="365">
        <f t="shared" si="15"/>
        <v>4</v>
      </c>
      <c r="D198" s="371" t="s">
        <v>1011</v>
      </c>
      <c r="E198" s="367" t="s">
        <v>66</v>
      </c>
      <c r="F198" s="375">
        <v>2</v>
      </c>
      <c r="G198" s="385"/>
      <c r="H198" s="803">
        <f t="shared" si="14"/>
        <v>0</v>
      </c>
    </row>
    <row r="199" spans="1:8" ht="42.75">
      <c r="A199" s="381">
        <v>2</v>
      </c>
      <c r="B199" s="365" t="s">
        <v>919</v>
      </c>
      <c r="C199" s="365">
        <f t="shared" si="15"/>
        <v>5</v>
      </c>
      <c r="D199" s="371" t="s">
        <v>1012</v>
      </c>
      <c r="E199" s="367" t="s">
        <v>66</v>
      </c>
      <c r="F199" s="375">
        <v>2</v>
      </c>
      <c r="G199" s="385"/>
      <c r="H199" s="803">
        <f t="shared" si="14"/>
        <v>0</v>
      </c>
    </row>
    <row r="200" spans="1:8" ht="28.5">
      <c r="A200" s="381">
        <v>2</v>
      </c>
      <c r="B200" s="365" t="s">
        <v>919</v>
      </c>
      <c r="C200" s="365">
        <f t="shared" si="15"/>
        <v>6</v>
      </c>
      <c r="D200" s="371" t="s">
        <v>1013</v>
      </c>
      <c r="E200" s="367" t="s">
        <v>66</v>
      </c>
      <c r="F200" s="375">
        <v>22</v>
      </c>
      <c r="G200" s="385"/>
      <c r="H200" s="803">
        <f t="shared" si="14"/>
        <v>0</v>
      </c>
    </row>
    <row r="201" spans="1:8" ht="42.75">
      <c r="A201" s="381">
        <v>2</v>
      </c>
      <c r="B201" s="365" t="s">
        <v>919</v>
      </c>
      <c r="C201" s="365">
        <f t="shared" si="15"/>
        <v>7</v>
      </c>
      <c r="D201" s="371" t="s">
        <v>1014</v>
      </c>
      <c r="E201" s="361" t="s">
        <v>66</v>
      </c>
      <c r="F201" s="375">
        <v>1</v>
      </c>
      <c r="G201" s="385"/>
      <c r="H201" s="803">
        <f t="shared" si="14"/>
        <v>0</v>
      </c>
    </row>
    <row r="202" spans="1:8" ht="42.75">
      <c r="A202" s="381">
        <v>2</v>
      </c>
      <c r="B202" s="365" t="s">
        <v>919</v>
      </c>
      <c r="C202" s="365">
        <f t="shared" si="15"/>
        <v>8</v>
      </c>
      <c r="D202" s="371" t="s">
        <v>1015</v>
      </c>
      <c r="E202" s="361" t="s">
        <v>66</v>
      </c>
      <c r="F202" s="375">
        <v>4</v>
      </c>
      <c r="G202" s="385"/>
      <c r="H202" s="803">
        <f t="shared" si="14"/>
        <v>0</v>
      </c>
    </row>
    <row r="203" spans="1:8" ht="28.5">
      <c r="A203" s="381">
        <v>2</v>
      </c>
      <c r="B203" s="365" t="s">
        <v>919</v>
      </c>
      <c r="C203" s="365">
        <f t="shared" si="15"/>
        <v>9</v>
      </c>
      <c r="D203" s="371" t="s">
        <v>1016</v>
      </c>
      <c r="E203" s="361" t="s">
        <v>66</v>
      </c>
      <c r="F203" s="415">
        <v>1</v>
      </c>
      <c r="G203" s="385"/>
      <c r="H203" s="803">
        <f t="shared" si="14"/>
        <v>0</v>
      </c>
    </row>
    <row r="204" spans="1:8" ht="28.5">
      <c r="A204" s="381">
        <v>2</v>
      </c>
      <c r="B204" s="365" t="s">
        <v>919</v>
      </c>
      <c r="C204" s="365">
        <f t="shared" si="15"/>
        <v>10</v>
      </c>
      <c r="D204" s="371" t="s">
        <v>1017</v>
      </c>
      <c r="E204" s="361" t="s">
        <v>66</v>
      </c>
      <c r="F204" s="415">
        <v>4</v>
      </c>
      <c r="G204" s="385"/>
      <c r="H204" s="803">
        <f t="shared" si="14"/>
        <v>0</v>
      </c>
    </row>
    <row r="205" spans="1:8">
      <c r="A205" s="381"/>
      <c r="B205" s="365"/>
      <c r="D205" s="369"/>
      <c r="E205" s="361"/>
      <c r="F205" s="407"/>
      <c r="G205" s="369"/>
      <c r="H205" s="803"/>
    </row>
    <row r="206" spans="1:8" ht="28.5">
      <c r="A206" s="381">
        <v>3</v>
      </c>
      <c r="B206" s="365" t="s">
        <v>919</v>
      </c>
      <c r="D206" s="371" t="s">
        <v>1018</v>
      </c>
      <c r="E206" s="361"/>
      <c r="F206" s="415"/>
      <c r="G206" s="364"/>
      <c r="H206" s="803"/>
    </row>
    <row r="207" spans="1:8" ht="28.5">
      <c r="A207" s="381">
        <v>3</v>
      </c>
      <c r="B207" s="365" t="s">
        <v>919</v>
      </c>
      <c r="C207" s="365">
        <f>SUM(C206+1)</f>
        <v>1</v>
      </c>
      <c r="D207" s="371" t="s">
        <v>1019</v>
      </c>
      <c r="E207" s="361" t="s">
        <v>3</v>
      </c>
      <c r="F207" s="415">
        <v>69</v>
      </c>
      <c r="G207" s="385"/>
      <c r="H207" s="803">
        <f t="shared" si="14"/>
        <v>0</v>
      </c>
    </row>
    <row r="208" spans="1:8" ht="28.5">
      <c r="A208" s="381">
        <v>3</v>
      </c>
      <c r="B208" s="365" t="s">
        <v>919</v>
      </c>
      <c r="C208" s="365">
        <f>SUM(C207+1)</f>
        <v>2</v>
      </c>
      <c r="D208" s="371" t="s">
        <v>1020</v>
      </c>
      <c r="E208" s="361" t="s">
        <v>3</v>
      </c>
      <c r="F208" s="415">
        <v>1</v>
      </c>
      <c r="G208" s="385"/>
      <c r="H208" s="803">
        <f t="shared" si="14"/>
        <v>0</v>
      </c>
    </row>
    <row r="209" spans="1:8" ht="28.5">
      <c r="A209" s="381">
        <v>3</v>
      </c>
      <c r="B209" s="365" t="s">
        <v>919</v>
      </c>
      <c r="C209" s="365">
        <f>SUM(C208+1)</f>
        <v>3</v>
      </c>
      <c r="D209" s="371" t="s">
        <v>1021</v>
      </c>
      <c r="E209" s="361" t="s">
        <v>3</v>
      </c>
      <c r="F209" s="415">
        <v>3</v>
      </c>
      <c r="G209" s="385"/>
      <c r="H209" s="803">
        <f t="shared" si="14"/>
        <v>0</v>
      </c>
    </row>
    <row r="210" spans="1:8">
      <c r="A210" s="381"/>
      <c r="B210" s="365"/>
      <c r="D210" s="371"/>
      <c r="E210" s="361"/>
      <c r="F210" s="415"/>
      <c r="G210" s="385"/>
      <c r="H210" s="803"/>
    </row>
    <row r="211" spans="1:8">
      <c r="A211" s="381">
        <v>4</v>
      </c>
      <c r="B211" s="365" t="s">
        <v>919</v>
      </c>
      <c r="D211" s="371" t="s">
        <v>1022</v>
      </c>
      <c r="E211" s="361"/>
      <c r="F211" s="415"/>
      <c r="G211" s="364"/>
      <c r="H211" s="435"/>
    </row>
    <row r="212" spans="1:8" ht="57">
      <c r="A212" s="381"/>
      <c r="B212" s="365"/>
      <c r="D212" s="371" t="s">
        <v>1023</v>
      </c>
      <c r="E212" s="361"/>
      <c r="F212" s="415"/>
      <c r="G212" s="385"/>
      <c r="H212" s="803"/>
    </row>
    <row r="213" spans="1:8">
      <c r="A213" s="381"/>
      <c r="B213" s="365"/>
      <c r="D213" s="371"/>
      <c r="E213" s="361"/>
      <c r="F213" s="415"/>
      <c r="G213" s="385"/>
      <c r="H213" s="803"/>
    </row>
    <row r="214" spans="1:8" ht="42.75">
      <c r="A214" s="381">
        <v>5</v>
      </c>
      <c r="B214" s="365" t="s">
        <v>919</v>
      </c>
      <c r="D214" s="366" t="s">
        <v>987</v>
      </c>
      <c r="E214" s="361"/>
      <c r="F214" s="415"/>
      <c r="G214" s="364"/>
      <c r="H214" s="435"/>
    </row>
    <row r="215" spans="1:8">
      <c r="A215" s="381">
        <v>5</v>
      </c>
      <c r="B215" s="365" t="s">
        <v>919</v>
      </c>
      <c r="C215" s="365">
        <f>SUM(C214+1)</f>
        <v>1</v>
      </c>
      <c r="D215" s="436" t="s">
        <v>1024</v>
      </c>
      <c r="E215" s="361" t="s">
        <v>427</v>
      </c>
      <c r="F215" s="437">
        <v>720</v>
      </c>
      <c r="G215" s="385"/>
      <c r="H215" s="803">
        <f t="shared" ref="H215:H241" si="16">SUM(F215*G215)</f>
        <v>0</v>
      </c>
    </row>
    <row r="216" spans="1:8">
      <c r="A216" s="381">
        <v>5</v>
      </c>
      <c r="B216" s="365" t="s">
        <v>919</v>
      </c>
      <c r="C216" s="365">
        <f t="shared" ref="C216:C222" si="17">SUM(C215+1)</f>
        <v>2</v>
      </c>
      <c r="D216" s="369" t="s">
        <v>1025</v>
      </c>
      <c r="E216" s="361" t="s">
        <v>427</v>
      </c>
      <c r="F216" s="437">
        <v>820</v>
      </c>
      <c r="G216" s="385"/>
      <c r="H216" s="803">
        <f t="shared" si="16"/>
        <v>0</v>
      </c>
    </row>
    <row r="217" spans="1:8">
      <c r="A217" s="381">
        <v>5</v>
      </c>
      <c r="B217" s="365" t="s">
        <v>919</v>
      </c>
      <c r="C217" s="365">
        <f t="shared" si="17"/>
        <v>3</v>
      </c>
      <c r="D217" s="369" t="s">
        <v>1026</v>
      </c>
      <c r="E217" s="361" t="s">
        <v>427</v>
      </c>
      <c r="F217" s="437">
        <v>20</v>
      </c>
      <c r="G217" s="385"/>
      <c r="H217" s="803">
        <f t="shared" si="16"/>
        <v>0</v>
      </c>
    </row>
    <row r="218" spans="1:8">
      <c r="A218" s="381">
        <v>5</v>
      </c>
      <c r="B218" s="365" t="s">
        <v>919</v>
      </c>
      <c r="C218" s="365">
        <f t="shared" si="17"/>
        <v>4</v>
      </c>
      <c r="D218" s="369" t="s">
        <v>1027</v>
      </c>
      <c r="E218" s="361" t="s">
        <v>427</v>
      </c>
      <c r="F218" s="415">
        <v>80</v>
      </c>
      <c r="G218" s="385"/>
      <c r="H218" s="803">
        <f t="shared" si="16"/>
        <v>0</v>
      </c>
    </row>
    <row r="219" spans="1:8">
      <c r="A219" s="381">
        <v>5</v>
      </c>
      <c r="B219" s="365" t="s">
        <v>919</v>
      </c>
      <c r="C219" s="365">
        <f t="shared" si="17"/>
        <v>5</v>
      </c>
      <c r="D219" s="371" t="s">
        <v>1028</v>
      </c>
      <c r="E219" s="361" t="s">
        <v>427</v>
      </c>
      <c r="F219" s="415">
        <v>40</v>
      </c>
      <c r="G219" s="385"/>
      <c r="H219" s="803">
        <f t="shared" si="16"/>
        <v>0</v>
      </c>
    </row>
    <row r="220" spans="1:8">
      <c r="A220" s="381">
        <v>5</v>
      </c>
      <c r="B220" s="365" t="s">
        <v>919</v>
      </c>
      <c r="C220" s="365">
        <f t="shared" si="17"/>
        <v>6</v>
      </c>
      <c r="D220" s="371" t="s">
        <v>1029</v>
      </c>
      <c r="E220" s="361" t="s">
        <v>427</v>
      </c>
      <c r="F220" s="415">
        <v>60</v>
      </c>
      <c r="G220" s="385"/>
      <c r="H220" s="803">
        <f t="shared" si="16"/>
        <v>0</v>
      </c>
    </row>
    <row r="221" spans="1:8">
      <c r="A221" s="381">
        <v>5</v>
      </c>
      <c r="B221" s="365" t="s">
        <v>919</v>
      </c>
      <c r="C221" s="365">
        <f t="shared" si="17"/>
        <v>7</v>
      </c>
      <c r="D221" s="371" t="s">
        <v>1030</v>
      </c>
      <c r="E221" s="361" t="s">
        <v>427</v>
      </c>
      <c r="F221" s="415">
        <v>80</v>
      </c>
      <c r="G221" s="385"/>
      <c r="H221" s="803">
        <f t="shared" si="16"/>
        <v>0</v>
      </c>
    </row>
    <row r="222" spans="1:8">
      <c r="A222" s="381">
        <v>5</v>
      </c>
      <c r="B222" s="365" t="s">
        <v>919</v>
      </c>
      <c r="C222" s="365">
        <f t="shared" si="17"/>
        <v>8</v>
      </c>
      <c r="D222" s="371" t="s">
        <v>1031</v>
      </c>
      <c r="E222" s="361" t="s">
        <v>427</v>
      </c>
      <c r="F222" s="415">
        <v>60</v>
      </c>
      <c r="G222" s="385"/>
      <c r="H222" s="803">
        <f t="shared" si="16"/>
        <v>0</v>
      </c>
    </row>
    <row r="223" spans="1:8">
      <c r="A223" s="381"/>
      <c r="B223" s="365"/>
      <c r="D223" s="369"/>
      <c r="E223" s="361"/>
      <c r="F223" s="369"/>
      <c r="G223" s="438"/>
      <c r="H223" s="803"/>
    </row>
    <row r="224" spans="1:8" ht="42.75">
      <c r="A224" s="374">
        <v>6</v>
      </c>
      <c r="B224" s="365" t="s">
        <v>919</v>
      </c>
      <c r="D224" s="408" t="s">
        <v>992</v>
      </c>
      <c r="E224" s="409"/>
      <c r="F224" s="398"/>
      <c r="G224" s="385"/>
      <c r="H224" s="803"/>
    </row>
    <row r="225" spans="1:8">
      <c r="A225" s="374">
        <v>6</v>
      </c>
      <c r="B225" s="365" t="s">
        <v>919</v>
      </c>
      <c r="C225" s="365">
        <f>SUM(C224+1)</f>
        <v>1</v>
      </c>
      <c r="D225" s="408" t="s">
        <v>994</v>
      </c>
      <c r="E225" s="409" t="s">
        <v>427</v>
      </c>
      <c r="F225" s="398">
        <v>500</v>
      </c>
      <c r="G225" s="385"/>
      <c r="H225" s="803">
        <f t="shared" si="16"/>
        <v>0</v>
      </c>
    </row>
    <row r="226" spans="1:8">
      <c r="A226" s="374">
        <v>6</v>
      </c>
      <c r="B226" s="365" t="s">
        <v>919</v>
      </c>
      <c r="C226" s="365">
        <f>SUM(C225+1)</f>
        <v>2</v>
      </c>
      <c r="D226" s="408" t="s">
        <v>995</v>
      </c>
      <c r="E226" s="409" t="s">
        <v>427</v>
      </c>
      <c r="F226" s="398">
        <v>400</v>
      </c>
      <c r="G226" s="385"/>
      <c r="H226" s="803">
        <f t="shared" si="16"/>
        <v>0</v>
      </c>
    </row>
    <row r="227" spans="1:8">
      <c r="A227" s="374">
        <v>6</v>
      </c>
      <c r="B227" s="365" t="s">
        <v>919</v>
      </c>
      <c r="C227" s="365">
        <f>SUM(C226+1)</f>
        <v>3</v>
      </c>
      <c r="D227" s="408" t="s">
        <v>1032</v>
      </c>
      <c r="E227" s="409" t="s">
        <v>427</v>
      </c>
      <c r="F227" s="398">
        <v>50</v>
      </c>
      <c r="G227" s="385"/>
      <c r="H227" s="803">
        <f t="shared" si="16"/>
        <v>0</v>
      </c>
    </row>
    <row r="228" spans="1:8">
      <c r="A228" s="374">
        <v>6</v>
      </c>
      <c r="B228" s="365" t="s">
        <v>919</v>
      </c>
      <c r="C228" s="365">
        <f>SUM(C227+1)</f>
        <v>4</v>
      </c>
      <c r="D228" s="408" t="s">
        <v>996</v>
      </c>
      <c r="E228" s="409" t="s">
        <v>427</v>
      </c>
      <c r="F228" s="398">
        <v>100</v>
      </c>
      <c r="G228" s="385"/>
      <c r="H228" s="803">
        <f t="shared" si="16"/>
        <v>0</v>
      </c>
    </row>
    <row r="229" spans="1:8">
      <c r="A229" s="374">
        <v>6</v>
      </c>
      <c r="B229" s="365" t="s">
        <v>919</v>
      </c>
      <c r="C229" s="365">
        <f>SUM(C228+1)</f>
        <v>5</v>
      </c>
      <c r="D229" s="408" t="s">
        <v>1033</v>
      </c>
      <c r="E229" s="409" t="s">
        <v>427</v>
      </c>
      <c r="F229" s="398">
        <v>30</v>
      </c>
      <c r="G229" s="385"/>
      <c r="H229" s="803">
        <f t="shared" si="16"/>
        <v>0</v>
      </c>
    </row>
    <row r="230" spans="1:8">
      <c r="B230" s="365"/>
      <c r="D230" s="408"/>
      <c r="E230" s="409"/>
      <c r="F230" s="398"/>
      <c r="G230" s="385"/>
      <c r="H230" s="803"/>
    </row>
    <row r="231" spans="1:8" ht="28.5">
      <c r="A231" s="374">
        <v>7</v>
      </c>
      <c r="B231" s="365" t="s">
        <v>919</v>
      </c>
      <c r="D231" s="366" t="s">
        <v>1244</v>
      </c>
      <c r="G231" s="364"/>
      <c r="H231" s="803"/>
    </row>
    <row r="232" spans="1:8">
      <c r="A232" s="374">
        <v>7</v>
      </c>
      <c r="B232" s="365" t="s">
        <v>919</v>
      </c>
      <c r="C232" s="410" t="s">
        <v>1006</v>
      </c>
      <c r="D232" s="366" t="s">
        <v>1035</v>
      </c>
      <c r="E232" s="367" t="s">
        <v>427</v>
      </c>
      <c r="F232" s="375">
        <v>30</v>
      </c>
      <c r="G232" s="385"/>
      <c r="H232" s="803">
        <f t="shared" si="16"/>
        <v>0</v>
      </c>
    </row>
    <row r="233" spans="1:8">
      <c r="A233" s="374">
        <v>7</v>
      </c>
      <c r="B233" s="365" t="s">
        <v>919</v>
      </c>
      <c r="C233" s="365">
        <f>SUM(C232+1)</f>
        <v>2</v>
      </c>
      <c r="D233" s="366" t="s">
        <v>1036</v>
      </c>
      <c r="E233" s="367" t="s">
        <v>427</v>
      </c>
      <c r="F233" s="375">
        <v>50</v>
      </c>
      <c r="G233" s="385"/>
      <c r="H233" s="803">
        <f t="shared" si="16"/>
        <v>0</v>
      </c>
    </row>
    <row r="234" spans="1:8">
      <c r="A234" s="374">
        <v>7</v>
      </c>
      <c r="B234" s="365" t="s">
        <v>919</v>
      </c>
      <c r="C234" s="365">
        <f>SUM(C233+1)</f>
        <v>3</v>
      </c>
      <c r="D234" s="366" t="s">
        <v>1037</v>
      </c>
      <c r="E234" s="367" t="s">
        <v>427</v>
      </c>
      <c r="F234" s="375">
        <v>90</v>
      </c>
      <c r="G234" s="385"/>
      <c r="H234" s="803">
        <f t="shared" si="16"/>
        <v>0</v>
      </c>
    </row>
    <row r="235" spans="1:8">
      <c r="A235" s="374">
        <v>7</v>
      </c>
      <c r="B235" s="365" t="s">
        <v>919</v>
      </c>
      <c r="C235" s="365">
        <f>SUM(C234+1)</f>
        <v>4</v>
      </c>
      <c r="D235" s="366" t="s">
        <v>1038</v>
      </c>
      <c r="E235" s="367" t="s">
        <v>427</v>
      </c>
      <c r="F235" s="375">
        <v>60</v>
      </c>
      <c r="G235" s="385"/>
      <c r="H235" s="803">
        <f t="shared" si="16"/>
        <v>0</v>
      </c>
    </row>
    <row r="236" spans="1:8">
      <c r="B236" s="365"/>
      <c r="G236" s="385"/>
      <c r="H236" s="803"/>
    </row>
    <row r="237" spans="1:8" ht="18" customHeight="1">
      <c r="A237" s="374">
        <v>8</v>
      </c>
      <c r="B237" s="365" t="s">
        <v>919</v>
      </c>
      <c r="C237" s="410"/>
      <c r="D237" s="371" t="s">
        <v>999</v>
      </c>
      <c r="E237" s="361"/>
      <c r="F237" s="415"/>
      <c r="G237" s="416"/>
      <c r="H237" s="803"/>
    </row>
    <row r="238" spans="1:8" ht="28.5">
      <c r="A238" s="374">
        <v>8</v>
      </c>
      <c r="B238" s="365" t="s">
        <v>919</v>
      </c>
      <c r="C238" s="365">
        <f>SUM(C237+1)</f>
        <v>1</v>
      </c>
      <c r="D238" s="371" t="s">
        <v>1000</v>
      </c>
      <c r="E238" s="361" t="s">
        <v>3</v>
      </c>
      <c r="F238" s="415">
        <v>22</v>
      </c>
      <c r="G238" s="385"/>
      <c r="H238" s="803">
        <f t="shared" si="16"/>
        <v>0</v>
      </c>
    </row>
    <row r="239" spans="1:8" ht="19.5" customHeight="1">
      <c r="A239" s="374">
        <v>8</v>
      </c>
      <c r="B239" s="365" t="s">
        <v>919</v>
      </c>
      <c r="C239" s="365">
        <f>SUM(C238+1)</f>
        <v>2</v>
      </c>
      <c r="D239" s="371" t="s">
        <v>1001</v>
      </c>
      <c r="E239" s="361" t="s">
        <v>3</v>
      </c>
      <c r="F239" s="415">
        <v>18</v>
      </c>
      <c r="G239" s="385"/>
      <c r="H239" s="803">
        <f t="shared" si="16"/>
        <v>0</v>
      </c>
    </row>
    <row r="240" spans="1:8" ht="21" customHeight="1">
      <c r="A240" s="381"/>
      <c r="B240" s="365"/>
      <c r="D240" s="371"/>
      <c r="E240" s="361"/>
      <c r="F240" s="415"/>
      <c r="G240" s="364"/>
      <c r="H240" s="803"/>
    </row>
    <row r="241" spans="1:8" ht="28.5">
      <c r="A241" s="381">
        <v>9</v>
      </c>
      <c r="B241" s="365" t="s">
        <v>919</v>
      </c>
      <c r="D241" s="371" t="s">
        <v>1039</v>
      </c>
      <c r="E241" s="361" t="s">
        <v>66</v>
      </c>
      <c r="F241" s="415">
        <v>24</v>
      </c>
      <c r="G241" s="385"/>
      <c r="H241" s="803">
        <f t="shared" si="16"/>
        <v>0</v>
      </c>
    </row>
    <row r="242" spans="1:8">
      <c r="A242" s="381"/>
      <c r="B242" s="365"/>
      <c r="D242" s="371"/>
      <c r="E242" s="361"/>
      <c r="F242" s="415"/>
      <c r="G242" s="364"/>
      <c r="H242" s="435"/>
    </row>
    <row r="243" spans="1:8" ht="42.75">
      <c r="A243" s="381">
        <v>10</v>
      </c>
      <c r="B243" s="365" t="s">
        <v>919</v>
      </c>
      <c r="D243" s="371" t="s">
        <v>1040</v>
      </c>
      <c r="E243" s="361"/>
      <c r="F243" s="415"/>
      <c r="G243" s="385"/>
      <c r="H243" s="803">
        <f>SUM(F243*G243)</f>
        <v>0</v>
      </c>
    </row>
    <row r="244" spans="1:8">
      <c r="A244" s="381">
        <v>10</v>
      </c>
      <c r="B244" s="365" t="s">
        <v>919</v>
      </c>
      <c r="C244" s="365">
        <f>SUM(C243+1)</f>
        <v>1</v>
      </c>
      <c r="D244" s="371" t="s">
        <v>1041</v>
      </c>
      <c r="E244" s="361" t="s">
        <v>66</v>
      </c>
      <c r="F244" s="415">
        <v>3</v>
      </c>
      <c r="G244" s="385"/>
      <c r="H244" s="803">
        <f>SUM(F244*G244)</f>
        <v>0</v>
      </c>
    </row>
    <row r="245" spans="1:8">
      <c r="A245" s="381">
        <v>10</v>
      </c>
      <c r="B245" s="365" t="s">
        <v>919</v>
      </c>
      <c r="C245" s="365">
        <f>SUM(C244+1)</f>
        <v>2</v>
      </c>
      <c r="D245" s="371" t="s">
        <v>1042</v>
      </c>
      <c r="E245" s="361" t="s">
        <v>66</v>
      </c>
      <c r="F245" s="415">
        <v>6</v>
      </c>
      <c r="G245" s="385"/>
      <c r="H245" s="803">
        <f>SUM(F245*G245)</f>
        <v>0</v>
      </c>
    </row>
    <row r="246" spans="1:8">
      <c r="A246" s="381"/>
      <c r="B246" s="365"/>
      <c r="D246" s="371"/>
      <c r="E246" s="361"/>
      <c r="F246" s="415"/>
      <c r="G246" s="364"/>
      <c r="H246" s="803"/>
    </row>
    <row r="247" spans="1:8">
      <c r="A247" s="381">
        <v>11</v>
      </c>
      <c r="B247" s="365" t="s">
        <v>919</v>
      </c>
      <c r="C247" s="439"/>
      <c r="D247" s="440" t="s">
        <v>1043</v>
      </c>
      <c r="E247" s="441" t="s">
        <v>98</v>
      </c>
      <c r="F247" s="442">
        <v>16</v>
      </c>
      <c r="G247" s="443"/>
      <c r="H247" s="803">
        <f>SUM(F247*G247)</f>
        <v>0</v>
      </c>
    </row>
    <row r="248" spans="1:8">
      <c r="A248" s="400"/>
      <c r="B248" s="401"/>
      <c r="C248" s="444"/>
      <c r="D248" s="445"/>
      <c r="E248" s="446"/>
      <c r="F248" s="447"/>
      <c r="G248" s="391"/>
      <c r="H248" s="806"/>
    </row>
    <row r="249" spans="1:8">
      <c r="A249" s="379"/>
      <c r="C249" s="380"/>
      <c r="D249" s="448"/>
      <c r="E249" s="449"/>
      <c r="F249" s="450"/>
      <c r="G249" s="451"/>
      <c r="H249" s="450"/>
    </row>
    <row r="250" spans="1:8" ht="15" thickBot="1">
      <c r="D250" s="452" t="s">
        <v>1044</v>
      </c>
      <c r="E250" s="453"/>
      <c r="F250" s="454"/>
      <c r="G250" s="455"/>
      <c r="H250" s="805">
        <f>SUM(H192:H247)</f>
        <v>0</v>
      </c>
    </row>
    <row r="251" spans="1:8" ht="15" thickTop="1">
      <c r="D251" s="456"/>
      <c r="F251" s="376"/>
      <c r="G251" s="431"/>
    </row>
    <row r="252" spans="1:8">
      <c r="A252" s="379" t="s">
        <v>1045</v>
      </c>
      <c r="C252" s="380"/>
      <c r="D252" s="372" t="s">
        <v>1046</v>
      </c>
      <c r="F252" s="376"/>
      <c r="G252" s="431"/>
    </row>
    <row r="253" spans="1:8">
      <c r="C253" s="380"/>
      <c r="D253" s="372"/>
      <c r="F253" s="376"/>
      <c r="G253" s="431"/>
      <c r="H253" s="803"/>
    </row>
    <row r="254" spans="1:8" ht="28.5">
      <c r="A254" s="386">
        <v>1</v>
      </c>
      <c r="B254" s="365" t="s">
        <v>919</v>
      </c>
      <c r="C254" s="457"/>
      <c r="D254" s="414" t="s">
        <v>1047</v>
      </c>
      <c r="E254" s="412" t="s">
        <v>3</v>
      </c>
      <c r="F254" s="413">
        <v>35</v>
      </c>
      <c r="G254" s="385"/>
      <c r="H254" s="803">
        <f t="shared" ref="H254:H263" si="18">SUM(F254*G254)</f>
        <v>0</v>
      </c>
    </row>
    <row r="255" spans="1:8">
      <c r="A255" s="386"/>
      <c r="B255" s="369"/>
      <c r="C255" s="457"/>
      <c r="D255" s="457"/>
      <c r="E255" s="412"/>
      <c r="F255" s="413"/>
      <c r="G255" s="385"/>
      <c r="H255" s="803"/>
    </row>
    <row r="256" spans="1:8" ht="28.5">
      <c r="A256" s="386">
        <v>2</v>
      </c>
      <c r="B256" s="365" t="s">
        <v>919</v>
      </c>
      <c r="C256" s="457"/>
      <c r="D256" s="414" t="s">
        <v>1048</v>
      </c>
      <c r="E256" s="361"/>
      <c r="F256" s="369"/>
      <c r="G256" s="369"/>
      <c r="H256" s="803"/>
    </row>
    <row r="257" spans="1:8" ht="28.5">
      <c r="A257" s="386">
        <v>2</v>
      </c>
      <c r="B257" s="365" t="s">
        <v>919</v>
      </c>
      <c r="C257" s="365">
        <f>SUM(C256+1)</f>
        <v>1</v>
      </c>
      <c r="D257" s="414" t="s">
        <v>1049</v>
      </c>
      <c r="E257" s="412" t="s">
        <v>3</v>
      </c>
      <c r="F257" s="413">
        <v>1</v>
      </c>
      <c r="G257" s="385"/>
      <c r="H257" s="803">
        <f t="shared" si="18"/>
        <v>0</v>
      </c>
    </row>
    <row r="258" spans="1:8" ht="28.5">
      <c r="A258" s="386">
        <v>2</v>
      </c>
      <c r="B258" s="365" t="s">
        <v>919</v>
      </c>
      <c r="C258" s="365">
        <f>SUM(C257+1)</f>
        <v>2</v>
      </c>
      <c r="D258" s="414" t="s">
        <v>1050</v>
      </c>
      <c r="E258" s="412" t="s">
        <v>3</v>
      </c>
      <c r="F258" s="413">
        <v>7</v>
      </c>
      <c r="G258" s="385"/>
      <c r="H258" s="803">
        <f t="shared" si="18"/>
        <v>0</v>
      </c>
    </row>
    <row r="259" spans="1:8">
      <c r="A259" s="386"/>
      <c r="B259" s="365"/>
      <c r="C259" s="457"/>
      <c r="D259" s="414"/>
      <c r="E259" s="412"/>
      <c r="F259" s="413"/>
      <c r="G259" s="385"/>
      <c r="H259" s="803"/>
    </row>
    <row r="260" spans="1:8">
      <c r="A260" s="386">
        <v>3</v>
      </c>
      <c r="B260" s="365" t="s">
        <v>919</v>
      </c>
      <c r="C260" s="457"/>
      <c r="D260" s="414" t="s">
        <v>1051</v>
      </c>
      <c r="E260" s="412"/>
      <c r="F260" s="413"/>
      <c r="G260" s="385"/>
      <c r="H260" s="803"/>
    </row>
    <row r="261" spans="1:8">
      <c r="A261" s="386">
        <v>3</v>
      </c>
      <c r="B261" s="365" t="s">
        <v>919</v>
      </c>
      <c r="C261" s="365">
        <f>SUM(C260+1)</f>
        <v>1</v>
      </c>
      <c r="D261" s="414" t="s">
        <v>1052</v>
      </c>
      <c r="E261" s="412" t="s">
        <v>427</v>
      </c>
      <c r="F261" s="413">
        <v>480</v>
      </c>
      <c r="G261" s="385"/>
      <c r="H261" s="803">
        <f t="shared" si="18"/>
        <v>0</v>
      </c>
    </row>
    <row r="262" spans="1:8">
      <c r="A262" s="386">
        <v>3</v>
      </c>
      <c r="B262" s="365"/>
      <c r="C262" s="365">
        <f>SUM(C261+1)</f>
        <v>2</v>
      </c>
      <c r="D262" s="414" t="s">
        <v>1053</v>
      </c>
      <c r="E262" s="412" t="s">
        <v>427</v>
      </c>
      <c r="F262" s="413">
        <v>30</v>
      </c>
      <c r="G262" s="385"/>
      <c r="H262" s="803">
        <f t="shared" si="18"/>
        <v>0</v>
      </c>
    </row>
    <row r="263" spans="1:8">
      <c r="A263" s="386">
        <v>3</v>
      </c>
      <c r="B263" s="365" t="s">
        <v>919</v>
      </c>
      <c r="C263" s="365">
        <f>SUM(C262+1)</f>
        <v>3</v>
      </c>
      <c r="D263" s="414" t="s">
        <v>1054</v>
      </c>
      <c r="E263" s="412" t="s">
        <v>427</v>
      </c>
      <c r="F263" s="413">
        <v>180</v>
      </c>
      <c r="G263" s="385"/>
      <c r="H263" s="803">
        <f t="shared" si="18"/>
        <v>0</v>
      </c>
    </row>
    <row r="264" spans="1:8">
      <c r="A264" s="458"/>
      <c r="B264" s="401"/>
      <c r="C264" s="401"/>
      <c r="D264" s="459"/>
      <c r="E264" s="460"/>
      <c r="F264" s="461"/>
      <c r="G264" s="391"/>
      <c r="H264" s="806"/>
    </row>
    <row r="265" spans="1:8">
      <c r="A265" s="386"/>
      <c r="B265" s="369"/>
      <c r="C265" s="457"/>
      <c r="D265" s="462"/>
      <c r="E265" s="463"/>
      <c r="F265" s="464"/>
      <c r="G265" s="465"/>
      <c r="H265" s="810"/>
    </row>
    <row r="266" spans="1:8" ht="15" thickBot="1">
      <c r="C266" s="466"/>
      <c r="D266" s="452" t="s">
        <v>1055</v>
      </c>
      <c r="E266" s="467"/>
      <c r="F266" s="454"/>
      <c r="G266" s="468"/>
      <c r="H266" s="805">
        <f>SUM(H253:H263)</f>
        <v>0</v>
      </c>
    </row>
    <row r="267" spans="1:8" ht="15" thickTop="1">
      <c r="C267" s="466"/>
      <c r="D267" s="371"/>
      <c r="E267" s="469"/>
      <c r="F267" s="376"/>
      <c r="G267" s="431"/>
    </row>
    <row r="268" spans="1:8">
      <c r="A268" s="379" t="s">
        <v>1056</v>
      </c>
      <c r="C268" s="470"/>
      <c r="D268" s="372" t="s">
        <v>1057</v>
      </c>
      <c r="E268" s="471"/>
      <c r="F268" s="472"/>
      <c r="G268" s="416"/>
      <c r="H268" s="811"/>
    </row>
    <row r="269" spans="1:8">
      <c r="A269" s="379"/>
      <c r="C269" s="470"/>
      <c r="D269" s="372"/>
      <c r="E269" s="471"/>
      <c r="F269" s="472"/>
      <c r="G269" s="416"/>
      <c r="H269" s="811"/>
    </row>
    <row r="270" spans="1:8" ht="28.5">
      <c r="A270" s="382">
        <v>1</v>
      </c>
      <c r="B270" s="365" t="s">
        <v>919</v>
      </c>
      <c r="D270" s="473" t="s">
        <v>1058</v>
      </c>
      <c r="E270" s="474"/>
      <c r="F270" s="475"/>
      <c r="G270" s="385"/>
      <c r="H270" s="803"/>
    </row>
    <row r="271" spans="1:8" ht="28.5">
      <c r="A271" s="382">
        <v>1</v>
      </c>
      <c r="B271" s="365" t="s">
        <v>919</v>
      </c>
      <c r="C271" s="365">
        <f>SUM(C270+1)</f>
        <v>1</v>
      </c>
      <c r="D271" s="408" t="s">
        <v>1059</v>
      </c>
      <c r="E271" s="476" t="s">
        <v>427</v>
      </c>
      <c r="F271" s="398">
        <v>120</v>
      </c>
      <c r="G271" s="385"/>
      <c r="H271" s="803">
        <f t="shared" ref="H271:H296" si="19">SUM(F271*G271)</f>
        <v>0</v>
      </c>
    </row>
    <row r="272" spans="1:8" ht="28.5">
      <c r="A272" s="382">
        <v>1</v>
      </c>
      <c r="B272" s="365" t="s">
        <v>919</v>
      </c>
      <c r="C272" s="365">
        <f>SUM(C271+1)</f>
        <v>2</v>
      </c>
      <c r="D272" s="473" t="s">
        <v>1060</v>
      </c>
      <c r="E272" s="476" t="s">
        <v>427</v>
      </c>
      <c r="F272" s="398">
        <v>120</v>
      </c>
      <c r="G272" s="385"/>
      <c r="H272" s="803">
        <f t="shared" si="19"/>
        <v>0</v>
      </c>
    </row>
    <row r="273" spans="1:8">
      <c r="C273" s="473"/>
      <c r="D273" s="473"/>
      <c r="E273" s="474"/>
      <c r="F273" s="475"/>
      <c r="G273" s="385"/>
      <c r="H273" s="803"/>
    </row>
    <row r="274" spans="1:8" ht="42.75">
      <c r="A274" s="382">
        <v>2</v>
      </c>
      <c r="B274" s="365" t="s">
        <v>919</v>
      </c>
      <c r="D274" s="473" t="s">
        <v>1061</v>
      </c>
      <c r="E274" s="476" t="s">
        <v>427</v>
      </c>
      <c r="F274" s="398">
        <v>180</v>
      </c>
      <c r="G274" s="385"/>
      <c r="H274" s="803">
        <f t="shared" si="19"/>
        <v>0</v>
      </c>
    </row>
    <row r="275" spans="1:8">
      <c r="C275" s="408"/>
      <c r="D275" s="408"/>
      <c r="E275" s="476"/>
      <c r="F275" s="398"/>
      <c r="G275" s="385"/>
      <c r="H275" s="803"/>
    </row>
    <row r="276" spans="1:8" ht="42.75">
      <c r="A276" s="374">
        <v>3</v>
      </c>
      <c r="B276" s="365" t="s">
        <v>919</v>
      </c>
      <c r="C276" s="408"/>
      <c r="D276" s="473" t="s">
        <v>1219</v>
      </c>
      <c r="E276" s="476"/>
      <c r="F276" s="398"/>
      <c r="G276" s="385"/>
      <c r="H276" s="803"/>
    </row>
    <row r="277" spans="1:8" ht="28.5">
      <c r="A277" s="374">
        <v>3</v>
      </c>
      <c r="B277" s="365" t="s">
        <v>919</v>
      </c>
      <c r="C277" s="365">
        <f>SUM(C275+1)</f>
        <v>1</v>
      </c>
      <c r="D277" s="473" t="s">
        <v>1062</v>
      </c>
      <c r="E277" s="476" t="s">
        <v>3</v>
      </c>
      <c r="F277" s="398">
        <v>2</v>
      </c>
      <c r="G277" s="385"/>
      <c r="H277" s="803">
        <f t="shared" si="19"/>
        <v>0</v>
      </c>
    </row>
    <row r="278" spans="1:8">
      <c r="C278" s="408"/>
      <c r="D278" s="408"/>
      <c r="E278" s="476"/>
      <c r="F278" s="398"/>
      <c r="G278" s="385"/>
      <c r="H278" s="803"/>
    </row>
    <row r="279" spans="1:8">
      <c r="A279" s="382">
        <v>4</v>
      </c>
      <c r="B279" s="365" t="s">
        <v>919</v>
      </c>
      <c r="D279" s="473" t="s">
        <v>1063</v>
      </c>
      <c r="E279" s="476"/>
      <c r="F279" s="398"/>
      <c r="G279" s="385"/>
      <c r="H279" s="803"/>
    </row>
    <row r="280" spans="1:8" ht="28.5">
      <c r="A280" s="382">
        <v>4</v>
      </c>
      <c r="B280" s="365" t="s">
        <v>919</v>
      </c>
      <c r="C280" s="365">
        <v>1</v>
      </c>
      <c r="D280" s="473" t="s">
        <v>1064</v>
      </c>
      <c r="E280" s="476" t="s">
        <v>66</v>
      </c>
      <c r="F280" s="398">
        <v>1</v>
      </c>
      <c r="G280" s="385"/>
      <c r="H280" s="803">
        <f t="shared" si="19"/>
        <v>0</v>
      </c>
    </row>
    <row r="281" spans="1:8" ht="28.5">
      <c r="A281" s="382">
        <v>4</v>
      </c>
      <c r="B281" s="365" t="s">
        <v>919</v>
      </c>
      <c r="C281" s="365">
        <v>2</v>
      </c>
      <c r="D281" s="473" t="s">
        <v>1065</v>
      </c>
      <c r="E281" s="476" t="s">
        <v>66</v>
      </c>
      <c r="F281" s="398">
        <v>1</v>
      </c>
      <c r="G281" s="385"/>
      <c r="H281" s="803">
        <f t="shared" si="19"/>
        <v>0</v>
      </c>
    </row>
    <row r="282" spans="1:8">
      <c r="A282" s="382">
        <v>4</v>
      </c>
      <c r="B282" s="365" t="s">
        <v>919</v>
      </c>
      <c r="C282" s="365">
        <v>3</v>
      </c>
      <c r="D282" s="473" t="s">
        <v>1066</v>
      </c>
      <c r="E282" s="476" t="s">
        <v>66</v>
      </c>
      <c r="F282" s="398">
        <v>6</v>
      </c>
      <c r="G282" s="385"/>
      <c r="H282" s="803">
        <f t="shared" si="19"/>
        <v>0</v>
      </c>
    </row>
    <row r="283" spans="1:8">
      <c r="A283" s="382"/>
      <c r="B283" s="365"/>
      <c r="D283" s="369"/>
      <c r="E283" s="369"/>
      <c r="F283" s="369"/>
      <c r="G283" s="369"/>
      <c r="H283" s="803"/>
    </row>
    <row r="284" spans="1:8" ht="28.5">
      <c r="A284" s="382">
        <v>5</v>
      </c>
      <c r="B284" s="365" t="s">
        <v>919</v>
      </c>
      <c r="D284" s="473" t="s">
        <v>1067</v>
      </c>
      <c r="E284" s="476"/>
      <c r="F284" s="398"/>
      <c r="G284" s="385"/>
      <c r="H284" s="803"/>
    </row>
    <row r="285" spans="1:8" ht="28.5">
      <c r="A285" s="382">
        <v>5</v>
      </c>
      <c r="B285" s="365" t="s">
        <v>919</v>
      </c>
      <c r="C285" s="365">
        <v>1</v>
      </c>
      <c r="D285" s="477" t="s">
        <v>1068</v>
      </c>
      <c r="E285" s="478" t="s">
        <v>3</v>
      </c>
      <c r="F285" s="375">
        <v>18</v>
      </c>
      <c r="G285" s="385"/>
      <c r="H285" s="803">
        <f t="shared" si="19"/>
        <v>0</v>
      </c>
    </row>
    <row r="286" spans="1:8">
      <c r="A286" s="382">
        <v>5</v>
      </c>
      <c r="B286" s="365" t="s">
        <v>919</v>
      </c>
      <c r="C286" s="365">
        <v>2</v>
      </c>
      <c r="D286" s="477" t="s">
        <v>1069</v>
      </c>
      <c r="E286" s="478" t="s">
        <v>66</v>
      </c>
      <c r="F286" s="375">
        <v>24</v>
      </c>
      <c r="G286" s="385"/>
      <c r="H286" s="803">
        <f t="shared" si="19"/>
        <v>0</v>
      </c>
    </row>
    <row r="287" spans="1:8">
      <c r="C287" s="408"/>
      <c r="D287" s="408"/>
      <c r="E287" s="476"/>
      <c r="F287" s="398"/>
      <c r="G287" s="385"/>
      <c r="H287" s="803"/>
    </row>
    <row r="288" spans="1:8">
      <c r="A288" s="374">
        <v>6</v>
      </c>
      <c r="B288" s="365" t="s">
        <v>919</v>
      </c>
      <c r="C288" s="408"/>
      <c r="D288" s="408" t="s">
        <v>1070</v>
      </c>
      <c r="E288" s="476" t="s">
        <v>66</v>
      </c>
      <c r="F288" s="398">
        <v>1</v>
      </c>
      <c r="G288" s="385"/>
      <c r="H288" s="803">
        <f t="shared" si="19"/>
        <v>0</v>
      </c>
    </row>
    <row r="289" spans="1:8">
      <c r="C289" s="408"/>
      <c r="D289" s="408"/>
      <c r="E289" s="476"/>
      <c r="F289" s="398"/>
      <c r="G289" s="385"/>
      <c r="H289" s="803"/>
    </row>
    <row r="290" spans="1:8">
      <c r="A290" s="374">
        <v>7</v>
      </c>
      <c r="B290" s="365" t="s">
        <v>919</v>
      </c>
      <c r="C290" s="408"/>
      <c r="D290" s="408" t="s">
        <v>1071</v>
      </c>
      <c r="E290" s="476" t="s">
        <v>4</v>
      </c>
      <c r="F290" s="398">
        <v>6</v>
      </c>
      <c r="G290" s="385"/>
      <c r="H290" s="803">
        <f t="shared" si="19"/>
        <v>0</v>
      </c>
    </row>
    <row r="291" spans="1:8">
      <c r="C291" s="408"/>
      <c r="D291" s="408"/>
      <c r="E291" s="476"/>
      <c r="F291" s="398"/>
      <c r="G291" s="385"/>
      <c r="H291" s="803"/>
    </row>
    <row r="292" spans="1:8">
      <c r="A292" s="374">
        <v>8</v>
      </c>
      <c r="B292" s="365" t="s">
        <v>919</v>
      </c>
      <c r="C292" s="408"/>
      <c r="D292" s="408" t="s">
        <v>1072</v>
      </c>
      <c r="E292" s="476" t="s">
        <v>66</v>
      </c>
      <c r="F292" s="398">
        <v>1</v>
      </c>
      <c r="G292" s="369"/>
      <c r="H292" s="803">
        <f t="shared" si="19"/>
        <v>0</v>
      </c>
    </row>
    <row r="293" spans="1:8">
      <c r="C293" s="408"/>
      <c r="D293" s="408"/>
      <c r="E293" s="476"/>
      <c r="F293" s="398"/>
      <c r="G293" s="385"/>
      <c r="H293" s="803"/>
    </row>
    <row r="294" spans="1:8">
      <c r="A294" s="374">
        <v>9</v>
      </c>
      <c r="B294" s="365" t="s">
        <v>919</v>
      </c>
      <c r="C294" s="408"/>
      <c r="D294" s="408" t="s">
        <v>1073</v>
      </c>
      <c r="E294" s="476" t="s">
        <v>66</v>
      </c>
      <c r="F294" s="398">
        <v>1</v>
      </c>
      <c r="G294" s="385"/>
      <c r="H294" s="803">
        <f t="shared" si="19"/>
        <v>0</v>
      </c>
    </row>
    <row r="295" spans="1:8">
      <c r="C295" s="408"/>
      <c r="D295" s="408"/>
      <c r="E295" s="476"/>
      <c r="F295" s="398"/>
      <c r="G295" s="385"/>
      <c r="H295" s="803"/>
    </row>
    <row r="296" spans="1:8">
      <c r="A296" s="374">
        <v>10</v>
      </c>
      <c r="B296" s="365" t="s">
        <v>919</v>
      </c>
      <c r="C296" s="408"/>
      <c r="D296" s="408" t="s">
        <v>1074</v>
      </c>
      <c r="E296" s="476" t="s">
        <v>66</v>
      </c>
      <c r="F296" s="398">
        <v>1</v>
      </c>
      <c r="G296" s="385"/>
      <c r="H296" s="803">
        <f t="shared" si="19"/>
        <v>0</v>
      </c>
    </row>
    <row r="297" spans="1:8">
      <c r="A297" s="479"/>
      <c r="B297" s="480"/>
      <c r="C297" s="481"/>
      <c r="D297" s="481"/>
      <c r="E297" s="482"/>
      <c r="F297" s="483"/>
      <c r="G297" s="391"/>
      <c r="H297" s="812"/>
    </row>
    <row r="298" spans="1:8">
      <c r="C298" s="408"/>
      <c r="D298" s="484"/>
      <c r="E298" s="485"/>
      <c r="F298" s="486"/>
      <c r="G298" s="484"/>
      <c r="H298" s="813"/>
    </row>
    <row r="299" spans="1:8" ht="15" thickBot="1">
      <c r="C299" s="488"/>
      <c r="D299" s="452" t="s">
        <v>1075</v>
      </c>
      <c r="E299" s="467"/>
      <c r="F299" s="454"/>
      <c r="G299" s="468"/>
      <c r="H299" s="805">
        <f>SUM(H270:H296)</f>
        <v>0</v>
      </c>
    </row>
    <row r="300" spans="1:8" ht="15" thickTop="1">
      <c r="C300" s="466"/>
      <c r="D300" s="371"/>
      <c r="E300" s="469"/>
      <c r="F300" s="376"/>
      <c r="G300" s="431"/>
    </row>
    <row r="301" spans="1:8">
      <c r="A301" s="379" t="s">
        <v>1076</v>
      </c>
      <c r="C301" s="489"/>
      <c r="D301" s="490" t="s">
        <v>1077</v>
      </c>
      <c r="F301" s="376"/>
      <c r="G301" s="431"/>
    </row>
    <row r="302" spans="1:8">
      <c r="C302" s="380"/>
      <c r="D302" s="372"/>
    </row>
    <row r="303" spans="1:8">
      <c r="C303" s="491"/>
      <c r="D303" s="1286" t="s">
        <v>1078</v>
      </c>
      <c r="E303" s="1287"/>
      <c r="F303" s="1287"/>
      <c r="G303" s="1287"/>
      <c r="H303" s="1287"/>
    </row>
    <row r="304" spans="1:8">
      <c r="C304" s="491"/>
      <c r="D304" s="492"/>
      <c r="E304" s="493"/>
      <c r="F304" s="494"/>
      <c r="G304" s="495"/>
      <c r="H304" s="495"/>
    </row>
    <row r="305" spans="1:8">
      <c r="C305" s="491"/>
      <c r="D305" s="492" t="s">
        <v>1079</v>
      </c>
      <c r="E305" s="493"/>
      <c r="F305" s="494"/>
      <c r="G305" s="495"/>
      <c r="H305" s="495"/>
    </row>
    <row r="306" spans="1:8">
      <c r="C306" s="491"/>
      <c r="D306" s="496"/>
      <c r="E306" s="493"/>
      <c r="F306" s="494"/>
      <c r="G306" s="495"/>
      <c r="H306" s="495"/>
    </row>
    <row r="307" spans="1:8">
      <c r="A307" s="381">
        <v>1</v>
      </c>
      <c r="B307" s="365" t="s">
        <v>919</v>
      </c>
      <c r="D307" s="371" t="s">
        <v>1080</v>
      </c>
      <c r="E307" s="361"/>
      <c r="F307" s="415"/>
      <c r="G307" s="497"/>
      <c r="H307" s="495"/>
    </row>
    <row r="308" spans="1:8" ht="28.5">
      <c r="A308" s="381">
        <v>1</v>
      </c>
      <c r="B308" s="365" t="s">
        <v>919</v>
      </c>
      <c r="C308" s="365">
        <f t="shared" ref="C308:C339" si="20">SUM(C307+1)</f>
        <v>1</v>
      </c>
      <c r="D308" s="361" t="s">
        <v>1081</v>
      </c>
      <c r="E308" s="361"/>
      <c r="F308" s="415"/>
      <c r="G308" s="497"/>
      <c r="H308" s="495"/>
    </row>
    <row r="309" spans="1:8" ht="28.5">
      <c r="A309" s="381">
        <v>1</v>
      </c>
      <c r="B309" s="365" t="s">
        <v>919</v>
      </c>
      <c r="C309" s="365">
        <f t="shared" si="20"/>
        <v>2</v>
      </c>
      <c r="D309" s="361" t="s">
        <v>1082</v>
      </c>
      <c r="E309" s="361"/>
      <c r="F309" s="415"/>
      <c r="G309" s="497"/>
      <c r="H309" s="495"/>
    </row>
    <row r="310" spans="1:8" ht="28.5">
      <c r="A310" s="381">
        <v>1</v>
      </c>
      <c r="B310" s="365" t="s">
        <v>919</v>
      </c>
      <c r="C310" s="365">
        <f t="shared" si="20"/>
        <v>3</v>
      </c>
      <c r="D310" s="361" t="s">
        <v>1083</v>
      </c>
      <c r="E310" s="361"/>
      <c r="F310" s="415"/>
      <c r="G310" s="497"/>
      <c r="H310" s="495"/>
    </row>
    <row r="311" spans="1:8" ht="28.5">
      <c r="A311" s="381">
        <v>1</v>
      </c>
      <c r="B311" s="365" t="s">
        <v>919</v>
      </c>
      <c r="C311" s="365">
        <f t="shared" si="20"/>
        <v>4</v>
      </c>
      <c r="D311" s="361" t="s">
        <v>1084</v>
      </c>
      <c r="E311" s="361"/>
      <c r="F311" s="415"/>
      <c r="G311" s="497"/>
      <c r="H311" s="495"/>
    </row>
    <row r="312" spans="1:8">
      <c r="A312" s="381">
        <v>1</v>
      </c>
      <c r="B312" s="365" t="s">
        <v>919</v>
      </c>
      <c r="C312" s="365">
        <f t="shared" si="20"/>
        <v>5</v>
      </c>
      <c r="D312" s="361" t="s">
        <v>1085</v>
      </c>
      <c r="E312" s="361"/>
      <c r="F312" s="415"/>
      <c r="G312" s="497"/>
      <c r="H312" s="495"/>
    </row>
    <row r="313" spans="1:8">
      <c r="A313" s="381">
        <v>1</v>
      </c>
      <c r="B313" s="365" t="s">
        <v>919</v>
      </c>
      <c r="C313" s="365">
        <f t="shared" si="20"/>
        <v>6</v>
      </c>
      <c r="D313" s="361" t="s">
        <v>1086</v>
      </c>
      <c r="E313" s="361"/>
      <c r="F313" s="415"/>
      <c r="G313" s="497"/>
      <c r="H313" s="495"/>
    </row>
    <row r="314" spans="1:8">
      <c r="A314" s="381">
        <v>1</v>
      </c>
      <c r="B314" s="365" t="s">
        <v>919</v>
      </c>
      <c r="C314" s="365">
        <f t="shared" si="20"/>
        <v>7</v>
      </c>
      <c r="D314" s="361" t="s">
        <v>1087</v>
      </c>
      <c r="E314" s="361"/>
      <c r="F314" s="415"/>
      <c r="G314" s="497"/>
      <c r="H314" s="495"/>
    </row>
    <row r="315" spans="1:8" ht="28.5">
      <c r="A315" s="381">
        <v>1</v>
      </c>
      <c r="B315" s="365" t="s">
        <v>919</v>
      </c>
      <c r="C315" s="365">
        <f t="shared" si="20"/>
        <v>8</v>
      </c>
      <c r="D315" s="361" t="s">
        <v>1088</v>
      </c>
      <c r="E315" s="361"/>
      <c r="F315" s="415"/>
      <c r="G315" s="497"/>
      <c r="H315" s="495"/>
    </row>
    <row r="316" spans="1:8">
      <c r="A316" s="381">
        <v>1</v>
      </c>
      <c r="B316" s="365" t="s">
        <v>919</v>
      </c>
      <c r="C316" s="365">
        <f t="shared" si="20"/>
        <v>9</v>
      </c>
      <c r="D316" s="361" t="s">
        <v>1089</v>
      </c>
      <c r="E316" s="361"/>
      <c r="F316" s="415"/>
      <c r="G316" s="497"/>
      <c r="H316" s="495"/>
    </row>
    <row r="317" spans="1:8">
      <c r="A317" s="381">
        <v>1</v>
      </c>
      <c r="B317" s="365" t="s">
        <v>919</v>
      </c>
      <c r="C317" s="365">
        <f t="shared" si="20"/>
        <v>10</v>
      </c>
      <c r="D317" s="361" t="s">
        <v>1090</v>
      </c>
      <c r="E317" s="361"/>
      <c r="F317" s="415"/>
      <c r="G317" s="497"/>
      <c r="H317" s="495"/>
    </row>
    <row r="318" spans="1:8">
      <c r="A318" s="381">
        <v>1</v>
      </c>
      <c r="B318" s="365" t="s">
        <v>919</v>
      </c>
      <c r="C318" s="365">
        <f t="shared" si="20"/>
        <v>11</v>
      </c>
      <c r="D318" s="361" t="s">
        <v>1091</v>
      </c>
      <c r="E318" s="361"/>
      <c r="F318" s="415"/>
      <c r="G318" s="497"/>
      <c r="H318" s="495"/>
    </row>
    <row r="319" spans="1:8">
      <c r="A319" s="381">
        <v>1</v>
      </c>
      <c r="B319" s="365" t="s">
        <v>919</v>
      </c>
      <c r="C319" s="365">
        <f t="shared" si="20"/>
        <v>12</v>
      </c>
      <c r="D319" s="361" t="s">
        <v>1092</v>
      </c>
      <c r="E319" s="361"/>
      <c r="F319" s="415"/>
      <c r="G319" s="497"/>
      <c r="H319" s="495"/>
    </row>
    <row r="320" spans="1:8" ht="28.5">
      <c r="A320" s="381">
        <v>1</v>
      </c>
      <c r="B320" s="365" t="s">
        <v>919</v>
      </c>
      <c r="C320" s="365">
        <f t="shared" si="20"/>
        <v>13</v>
      </c>
      <c r="D320" s="361" t="s">
        <v>1093</v>
      </c>
      <c r="E320" s="361"/>
      <c r="F320" s="415"/>
      <c r="G320" s="497"/>
      <c r="H320" s="495"/>
    </row>
    <row r="321" spans="1:8">
      <c r="A321" s="381">
        <v>1</v>
      </c>
      <c r="B321" s="365" t="s">
        <v>919</v>
      </c>
      <c r="C321" s="365">
        <f t="shared" si="20"/>
        <v>14</v>
      </c>
      <c r="D321" s="361" t="s">
        <v>1094</v>
      </c>
      <c r="E321" s="361"/>
      <c r="F321" s="415"/>
      <c r="G321" s="497"/>
      <c r="H321" s="495"/>
    </row>
    <row r="322" spans="1:8">
      <c r="A322" s="381">
        <v>1</v>
      </c>
      <c r="B322" s="365" t="s">
        <v>919</v>
      </c>
      <c r="C322" s="365">
        <f t="shared" si="20"/>
        <v>15</v>
      </c>
      <c r="D322" s="361" t="s">
        <v>1095</v>
      </c>
      <c r="E322" s="361"/>
      <c r="F322" s="415"/>
      <c r="G322" s="497"/>
      <c r="H322" s="495"/>
    </row>
    <row r="323" spans="1:8">
      <c r="A323" s="381">
        <v>1</v>
      </c>
      <c r="B323" s="365" t="s">
        <v>919</v>
      </c>
      <c r="C323" s="365">
        <f t="shared" si="20"/>
        <v>16</v>
      </c>
      <c r="D323" s="361" t="s">
        <v>1096</v>
      </c>
      <c r="E323" s="361"/>
      <c r="F323" s="369"/>
      <c r="G323" s="369"/>
      <c r="H323" s="363"/>
    </row>
    <row r="324" spans="1:8">
      <c r="A324" s="381">
        <v>1</v>
      </c>
      <c r="B324" s="365" t="s">
        <v>919</v>
      </c>
      <c r="C324" s="365">
        <f t="shared" si="20"/>
        <v>17</v>
      </c>
      <c r="D324" s="361" t="s">
        <v>1097</v>
      </c>
      <c r="E324" s="361"/>
      <c r="F324" s="369"/>
      <c r="G324" s="369"/>
      <c r="H324" s="363"/>
    </row>
    <row r="325" spans="1:8">
      <c r="A325" s="381">
        <v>1</v>
      </c>
      <c r="B325" s="365" t="s">
        <v>919</v>
      </c>
      <c r="C325" s="365">
        <f t="shared" si="20"/>
        <v>18</v>
      </c>
      <c r="D325" s="361" t="s">
        <v>1098</v>
      </c>
      <c r="E325" s="361"/>
      <c r="F325" s="369"/>
      <c r="G325" s="369"/>
      <c r="H325" s="363"/>
    </row>
    <row r="326" spans="1:8">
      <c r="A326" s="381">
        <v>1</v>
      </c>
      <c r="B326" s="365" t="s">
        <v>919</v>
      </c>
      <c r="C326" s="365">
        <f t="shared" si="20"/>
        <v>19</v>
      </c>
      <c r="D326" s="361" t="s">
        <v>1099</v>
      </c>
      <c r="E326" s="361"/>
      <c r="F326" s="369"/>
      <c r="G326" s="369"/>
      <c r="H326" s="363"/>
    </row>
    <row r="327" spans="1:8">
      <c r="A327" s="381">
        <v>1</v>
      </c>
      <c r="B327" s="365" t="s">
        <v>919</v>
      </c>
      <c r="C327" s="401">
        <f t="shared" si="20"/>
        <v>20</v>
      </c>
      <c r="D327" s="446" t="s">
        <v>1100</v>
      </c>
      <c r="E327" s="446"/>
      <c r="F327" s="402"/>
      <c r="G327" s="402"/>
      <c r="H327" s="814"/>
    </row>
    <row r="328" spans="1:8">
      <c r="A328" s="381"/>
      <c r="B328" s="365"/>
      <c r="D328" s="498"/>
      <c r="E328" s="383"/>
      <c r="F328" s="384"/>
      <c r="G328" s="499"/>
      <c r="H328" s="499"/>
    </row>
    <row r="329" spans="1:8">
      <c r="D329" s="498" t="s">
        <v>1101</v>
      </c>
      <c r="E329" s="393" t="s">
        <v>66</v>
      </c>
      <c r="F329" s="394">
        <v>1</v>
      </c>
      <c r="G329" s="395"/>
      <c r="H329" s="807">
        <f t="shared" ref="H329:H336" si="21">SUM(F329*G329)</f>
        <v>0</v>
      </c>
    </row>
    <row r="330" spans="1:8">
      <c r="A330" s="381"/>
      <c r="B330" s="365"/>
      <c r="D330" s="369"/>
      <c r="E330" s="369"/>
      <c r="F330" s="369"/>
      <c r="G330" s="369"/>
      <c r="H330" s="803"/>
    </row>
    <row r="331" spans="1:8" ht="28.5">
      <c r="A331" s="500">
        <v>2</v>
      </c>
      <c r="B331" s="500" t="s">
        <v>919</v>
      </c>
      <c r="C331" s="501"/>
      <c r="D331" s="371" t="s">
        <v>1102</v>
      </c>
      <c r="E331" s="502"/>
      <c r="F331" s="502"/>
      <c r="G331" s="503"/>
      <c r="H331" s="803"/>
    </row>
    <row r="332" spans="1:8">
      <c r="A332" s="500">
        <v>2</v>
      </c>
      <c r="B332" s="500" t="s">
        <v>919</v>
      </c>
      <c r="C332" s="501">
        <f>SUM(C331+1)</f>
        <v>1</v>
      </c>
      <c r="D332" s="371" t="s">
        <v>1103</v>
      </c>
      <c r="E332" s="504" t="s">
        <v>66</v>
      </c>
      <c r="F332" s="505">
        <v>2</v>
      </c>
      <c r="G332" s="385"/>
      <c r="H332" s="803">
        <f t="shared" si="21"/>
        <v>0</v>
      </c>
    </row>
    <row r="333" spans="1:8">
      <c r="A333" s="500">
        <v>2</v>
      </c>
      <c r="B333" s="500" t="s">
        <v>919</v>
      </c>
      <c r="C333" s="501">
        <f>SUM(C332+1)</f>
        <v>2</v>
      </c>
      <c r="D333" s="371" t="s">
        <v>1104</v>
      </c>
      <c r="E333" s="504" t="s">
        <v>66</v>
      </c>
      <c r="F333" s="505">
        <v>36</v>
      </c>
      <c r="G333" s="385"/>
      <c r="H333" s="803">
        <f t="shared" si="21"/>
        <v>0</v>
      </c>
    </row>
    <row r="334" spans="1:8" ht="28.5">
      <c r="A334" s="500">
        <v>2</v>
      </c>
      <c r="B334" s="500" t="s">
        <v>919</v>
      </c>
      <c r="C334" s="501">
        <f>SUM(C333+1)</f>
        <v>3</v>
      </c>
      <c r="D334" s="371" t="s">
        <v>1105</v>
      </c>
      <c r="E334" s="504" t="s">
        <v>66</v>
      </c>
      <c r="F334" s="505">
        <v>4</v>
      </c>
      <c r="G334" s="385"/>
      <c r="H334" s="803">
        <f t="shared" si="21"/>
        <v>0</v>
      </c>
    </row>
    <row r="335" spans="1:8" ht="28.5">
      <c r="A335" s="500">
        <v>2</v>
      </c>
      <c r="B335" s="500" t="s">
        <v>919</v>
      </c>
      <c r="C335" s="501">
        <f>SUM(C334+1)</f>
        <v>4</v>
      </c>
      <c r="D335" s="371" t="s">
        <v>1106</v>
      </c>
      <c r="E335" s="504" t="s">
        <v>66</v>
      </c>
      <c r="F335" s="505">
        <v>4</v>
      </c>
      <c r="G335" s="385"/>
      <c r="H335" s="803">
        <f t="shared" si="21"/>
        <v>0</v>
      </c>
    </row>
    <row r="336" spans="1:8" ht="28.5">
      <c r="A336" s="500">
        <v>2</v>
      </c>
      <c r="B336" s="500" t="s">
        <v>919</v>
      </c>
      <c r="C336" s="501">
        <f>SUM(C335+1)</f>
        <v>5</v>
      </c>
      <c r="D336" s="371" t="s">
        <v>1107</v>
      </c>
      <c r="E336" s="504" t="s">
        <v>66</v>
      </c>
      <c r="F336" s="505">
        <v>4</v>
      </c>
      <c r="G336" s="385"/>
      <c r="H336" s="803">
        <f t="shared" si="21"/>
        <v>0</v>
      </c>
    </row>
    <row r="337" spans="1:8">
      <c r="A337" s="381"/>
      <c r="B337" s="365"/>
      <c r="D337" s="506"/>
      <c r="E337" s="493"/>
      <c r="F337" s="494"/>
      <c r="G337" s="364"/>
      <c r="H337" s="803"/>
    </row>
    <row r="338" spans="1:8" ht="28.5">
      <c r="A338" s="381">
        <v>3</v>
      </c>
      <c r="B338" s="365" t="s">
        <v>919</v>
      </c>
      <c r="D338" s="506" t="s">
        <v>1108</v>
      </c>
      <c r="E338" s="361"/>
      <c r="F338" s="369"/>
      <c r="G338" s="364"/>
      <c r="H338" s="803"/>
    </row>
    <row r="339" spans="1:8">
      <c r="A339" s="381">
        <v>3</v>
      </c>
      <c r="B339" s="365" t="s">
        <v>919</v>
      </c>
      <c r="C339" s="365">
        <f t="shared" si="20"/>
        <v>1</v>
      </c>
      <c r="D339" s="506" t="s">
        <v>1109</v>
      </c>
      <c r="E339" s="493" t="s">
        <v>427</v>
      </c>
      <c r="F339" s="494">
        <v>1340</v>
      </c>
      <c r="G339" s="385"/>
      <c r="H339" s="803">
        <f t="shared" ref="H339:H360" si="22">SUM(F339*G339)</f>
        <v>0</v>
      </c>
    </row>
    <row r="340" spans="1:8">
      <c r="A340" s="381"/>
      <c r="B340" s="365"/>
      <c r="D340" s="506"/>
      <c r="E340" s="493"/>
      <c r="F340" s="494"/>
      <c r="G340" s="385"/>
      <c r="H340" s="803"/>
    </row>
    <row r="341" spans="1:8" ht="28.5">
      <c r="A341" s="381">
        <v>4</v>
      </c>
      <c r="B341" s="365" t="s">
        <v>919</v>
      </c>
      <c r="D341" s="506" t="s">
        <v>1110</v>
      </c>
      <c r="E341" s="493" t="s">
        <v>66</v>
      </c>
      <c r="F341" s="494">
        <v>2</v>
      </c>
      <c r="G341" s="385"/>
      <c r="H341" s="803">
        <f t="shared" si="22"/>
        <v>0</v>
      </c>
    </row>
    <row r="342" spans="1:8">
      <c r="A342" s="381"/>
      <c r="B342" s="365"/>
      <c r="D342" s="506"/>
      <c r="E342" s="493"/>
      <c r="F342" s="494"/>
      <c r="G342" s="385"/>
      <c r="H342" s="803"/>
    </row>
    <row r="343" spans="1:8" ht="71.25">
      <c r="A343" s="381">
        <v>5</v>
      </c>
      <c r="B343" s="365" t="s">
        <v>919</v>
      </c>
      <c r="D343" s="506" t="s">
        <v>1111</v>
      </c>
      <c r="E343" s="493" t="s">
        <v>427</v>
      </c>
      <c r="F343" s="494">
        <v>80</v>
      </c>
      <c r="G343" s="385"/>
      <c r="H343" s="803">
        <f t="shared" si="22"/>
        <v>0</v>
      </c>
    </row>
    <row r="344" spans="1:8">
      <c r="A344" s="381"/>
      <c r="B344" s="365"/>
      <c r="D344" s="506"/>
      <c r="E344" s="493"/>
      <c r="F344" s="494"/>
      <c r="G344" s="385"/>
      <c r="H344" s="803"/>
    </row>
    <row r="345" spans="1:8" ht="28.5">
      <c r="A345" s="381">
        <v>6</v>
      </c>
      <c r="B345" s="365" t="s">
        <v>919</v>
      </c>
      <c r="D345" s="506" t="s">
        <v>1112</v>
      </c>
      <c r="E345" s="493" t="s">
        <v>1113</v>
      </c>
      <c r="F345" s="494">
        <v>12</v>
      </c>
      <c r="G345" s="385"/>
      <c r="H345" s="803">
        <f t="shared" si="22"/>
        <v>0</v>
      </c>
    </row>
    <row r="346" spans="1:8">
      <c r="A346" s="381"/>
      <c r="B346" s="365"/>
      <c r="D346" s="506"/>
      <c r="E346" s="493"/>
      <c r="F346" s="494"/>
      <c r="G346" s="385"/>
      <c r="H346" s="803"/>
    </row>
    <row r="347" spans="1:8" ht="42.75">
      <c r="A347" s="381">
        <v>7</v>
      </c>
      <c r="B347" s="365" t="s">
        <v>919</v>
      </c>
      <c r="D347" s="506" t="s">
        <v>1114</v>
      </c>
      <c r="E347" s="493" t="s">
        <v>1115</v>
      </c>
      <c r="F347" s="494">
        <v>12</v>
      </c>
      <c r="G347" s="385"/>
      <c r="H347" s="803">
        <f t="shared" si="22"/>
        <v>0</v>
      </c>
    </row>
    <row r="348" spans="1:8">
      <c r="A348" s="381"/>
      <c r="B348" s="365"/>
      <c r="D348" s="506"/>
      <c r="E348" s="493"/>
      <c r="F348" s="494"/>
      <c r="G348" s="385"/>
      <c r="H348" s="803"/>
    </row>
    <row r="349" spans="1:8">
      <c r="A349" s="381">
        <v>8</v>
      </c>
      <c r="B349" s="365" t="s">
        <v>919</v>
      </c>
      <c r="D349" s="506" t="s">
        <v>1116</v>
      </c>
      <c r="E349" s="493"/>
      <c r="F349" s="494"/>
      <c r="G349" s="364"/>
      <c r="H349" s="803"/>
    </row>
    <row r="350" spans="1:8">
      <c r="A350" s="381">
        <v>8</v>
      </c>
      <c r="B350" s="365" t="s">
        <v>919</v>
      </c>
      <c r="C350" s="365">
        <f>SUM(C349+1)</f>
        <v>1</v>
      </c>
      <c r="D350" s="506" t="s">
        <v>1117</v>
      </c>
      <c r="E350" s="493" t="s">
        <v>66</v>
      </c>
      <c r="F350" s="494">
        <v>66</v>
      </c>
      <c r="G350" s="385"/>
      <c r="H350" s="803">
        <f t="shared" si="22"/>
        <v>0</v>
      </c>
    </row>
    <row r="351" spans="1:8">
      <c r="A351" s="381">
        <v>8</v>
      </c>
      <c r="B351" s="365" t="s">
        <v>919</v>
      </c>
      <c r="C351" s="365">
        <f>SUM(C350+1)</f>
        <v>2</v>
      </c>
      <c r="D351" s="506" t="s">
        <v>1118</v>
      </c>
      <c r="E351" s="493" t="s">
        <v>66</v>
      </c>
      <c r="F351" s="494">
        <v>40</v>
      </c>
      <c r="G351" s="385"/>
      <c r="H351" s="803">
        <f t="shared" si="22"/>
        <v>0</v>
      </c>
    </row>
    <row r="352" spans="1:8">
      <c r="A352" s="381"/>
      <c r="B352" s="365"/>
      <c r="D352" s="361"/>
      <c r="E352" s="493"/>
      <c r="F352" s="494"/>
      <c r="G352" s="364"/>
      <c r="H352" s="803"/>
    </row>
    <row r="353" spans="1:8">
      <c r="A353" s="381">
        <v>9</v>
      </c>
      <c r="B353" s="365"/>
      <c r="D353" s="371" t="s">
        <v>1119</v>
      </c>
      <c r="E353" s="361"/>
      <c r="F353" s="415"/>
      <c r="G353" s="364"/>
      <c r="H353" s="803"/>
    </row>
    <row r="354" spans="1:8">
      <c r="A354" s="381">
        <v>9</v>
      </c>
      <c r="B354" s="365" t="s">
        <v>919</v>
      </c>
      <c r="C354" s="365">
        <f>SUM(C353+1)</f>
        <v>1</v>
      </c>
      <c r="D354" s="371" t="s">
        <v>1120</v>
      </c>
      <c r="E354" s="361" t="s">
        <v>427</v>
      </c>
      <c r="F354" s="415">
        <v>30</v>
      </c>
      <c r="G354" s="385"/>
      <c r="H354" s="803">
        <f t="shared" si="22"/>
        <v>0</v>
      </c>
    </row>
    <row r="355" spans="1:8">
      <c r="A355" s="381">
        <v>9</v>
      </c>
      <c r="B355" s="365" t="s">
        <v>919</v>
      </c>
      <c r="C355" s="365">
        <f>SUM(C354+1)</f>
        <v>2</v>
      </c>
      <c r="D355" s="408" t="s">
        <v>1121</v>
      </c>
      <c r="E355" s="409" t="s">
        <v>427</v>
      </c>
      <c r="F355" s="398">
        <v>50</v>
      </c>
      <c r="G355" s="385"/>
      <c r="H355" s="803">
        <f t="shared" si="22"/>
        <v>0</v>
      </c>
    </row>
    <row r="356" spans="1:8">
      <c r="A356" s="381">
        <v>9</v>
      </c>
      <c r="B356" s="365" t="s">
        <v>919</v>
      </c>
      <c r="C356" s="365">
        <f>SUM(C355+1)</f>
        <v>3</v>
      </c>
      <c r="D356" s="408" t="s">
        <v>1122</v>
      </c>
      <c r="E356" s="409" t="s">
        <v>427</v>
      </c>
      <c r="F356" s="398">
        <v>160</v>
      </c>
      <c r="G356" s="385"/>
      <c r="H356" s="803">
        <f t="shared" si="22"/>
        <v>0</v>
      </c>
    </row>
    <row r="357" spans="1:8">
      <c r="A357" s="381"/>
      <c r="B357" s="365"/>
      <c r="D357" s="408"/>
      <c r="E357" s="409"/>
      <c r="F357" s="398"/>
      <c r="G357" s="385"/>
      <c r="H357" s="803"/>
    </row>
    <row r="358" spans="1:8" ht="42.75">
      <c r="A358" s="374">
        <v>10</v>
      </c>
      <c r="B358" s="365" t="s">
        <v>919</v>
      </c>
      <c r="D358" s="366" t="s">
        <v>1034</v>
      </c>
      <c r="G358" s="364"/>
      <c r="H358" s="803"/>
    </row>
    <row r="359" spans="1:8">
      <c r="A359" s="374">
        <v>10</v>
      </c>
      <c r="B359" s="365" t="s">
        <v>919</v>
      </c>
      <c r="C359" s="365">
        <f>SUM(C358+1)</f>
        <v>1</v>
      </c>
      <c r="D359" s="366" t="s">
        <v>1035</v>
      </c>
      <c r="E359" s="367" t="s">
        <v>427</v>
      </c>
      <c r="F359" s="375">
        <v>100</v>
      </c>
      <c r="G359" s="385"/>
      <c r="H359" s="803">
        <f t="shared" si="22"/>
        <v>0</v>
      </c>
    </row>
    <row r="360" spans="1:8">
      <c r="A360" s="374">
        <v>10</v>
      </c>
      <c r="B360" s="365" t="s">
        <v>919</v>
      </c>
      <c r="C360" s="365">
        <f>SUM(C359+1)</f>
        <v>2</v>
      </c>
      <c r="D360" s="366" t="s">
        <v>1036</v>
      </c>
      <c r="E360" s="367" t="s">
        <v>427</v>
      </c>
      <c r="F360" s="375">
        <v>60</v>
      </c>
      <c r="G360" s="385"/>
      <c r="H360" s="803">
        <f t="shared" si="22"/>
        <v>0</v>
      </c>
    </row>
    <row r="361" spans="1:8">
      <c r="B361" s="365"/>
      <c r="G361" s="385"/>
      <c r="H361" s="803"/>
    </row>
    <row r="362" spans="1:8" ht="28.5">
      <c r="A362" s="381">
        <v>11</v>
      </c>
      <c r="B362" s="365" t="s">
        <v>919</v>
      </c>
      <c r="D362" s="361" t="s">
        <v>1123</v>
      </c>
      <c r="E362" s="367" t="s">
        <v>66</v>
      </c>
      <c r="F362" s="375">
        <v>1</v>
      </c>
      <c r="G362" s="385"/>
      <c r="H362" s="803" t="s">
        <v>1124</v>
      </c>
    </row>
    <row r="363" spans="1:8">
      <c r="A363" s="400"/>
      <c r="B363" s="401"/>
      <c r="C363" s="401"/>
      <c r="D363" s="507"/>
      <c r="E363" s="508"/>
      <c r="F363" s="509"/>
      <c r="G363" s="391"/>
      <c r="H363" s="812"/>
    </row>
    <row r="364" spans="1:8">
      <c r="A364" s="381"/>
      <c r="B364" s="365"/>
      <c r="D364" s="510"/>
      <c r="E364" s="511"/>
      <c r="F364" s="512"/>
      <c r="G364" s="513"/>
      <c r="H364" s="809"/>
    </row>
    <row r="365" spans="1:8" ht="15" thickBot="1">
      <c r="A365" s="381"/>
      <c r="B365" s="365"/>
      <c r="D365" s="452" t="s">
        <v>1125</v>
      </c>
      <c r="E365" s="453"/>
      <c r="F365" s="454"/>
      <c r="G365" s="455"/>
      <c r="H365" s="805">
        <f>SUM(H329:H360)</f>
        <v>0</v>
      </c>
    </row>
    <row r="366" spans="1:8" ht="15" thickTop="1">
      <c r="A366" s="381"/>
      <c r="B366" s="365"/>
      <c r="D366" s="514"/>
      <c r="H366" s="815"/>
    </row>
    <row r="367" spans="1:8">
      <c r="A367" s="379" t="s">
        <v>1126</v>
      </c>
      <c r="C367" s="489"/>
      <c r="D367" s="490" t="s">
        <v>1127</v>
      </c>
      <c r="H367" s="815"/>
    </row>
    <row r="368" spans="1:8" ht="28.5">
      <c r="A368" s="379"/>
      <c r="C368" s="489"/>
      <c r="D368" s="515" t="s">
        <v>1128</v>
      </c>
      <c r="H368" s="815"/>
    </row>
    <row r="369" spans="1:8">
      <c r="A369" s="381"/>
      <c r="B369" s="365"/>
      <c r="D369" s="514"/>
      <c r="H369" s="815"/>
    </row>
    <row r="370" spans="1:8" ht="156.75">
      <c r="A370" s="374">
        <v>1</v>
      </c>
      <c r="B370" s="365" t="s">
        <v>919</v>
      </c>
      <c r="D370" s="516" t="s">
        <v>1129</v>
      </c>
      <c r="E370" s="517" t="s">
        <v>66</v>
      </c>
      <c r="F370" s="518">
        <v>5</v>
      </c>
      <c r="H370" s="803">
        <f t="shared" ref="H370:H386" si="23">SUM(F370*G370)</f>
        <v>0</v>
      </c>
    </row>
    <row r="371" spans="1:8">
      <c r="B371" s="365"/>
      <c r="D371" s="519" t="s">
        <v>1130</v>
      </c>
      <c r="E371" s="367" t="s">
        <v>66</v>
      </c>
      <c r="F371" s="375">
        <v>1</v>
      </c>
      <c r="G371" s="385"/>
      <c r="H371" s="803">
        <f t="shared" si="23"/>
        <v>0</v>
      </c>
    </row>
    <row r="372" spans="1:8">
      <c r="B372" s="365"/>
      <c r="D372" s="519"/>
      <c r="G372" s="385"/>
      <c r="H372" s="803"/>
    </row>
    <row r="373" spans="1:8" ht="85.5">
      <c r="A373" s="374">
        <v>2</v>
      </c>
      <c r="B373" s="365" t="s">
        <v>919</v>
      </c>
      <c r="D373" s="516" t="s">
        <v>1131</v>
      </c>
      <c r="E373" s="517" t="s">
        <v>3</v>
      </c>
      <c r="F373" s="518">
        <v>10</v>
      </c>
      <c r="G373" s="385"/>
      <c r="H373" s="803">
        <f t="shared" si="23"/>
        <v>0</v>
      </c>
    </row>
    <row r="374" spans="1:8">
      <c r="B374" s="365"/>
      <c r="D374" s="521"/>
      <c r="E374" s="522"/>
      <c r="F374" s="520"/>
      <c r="G374" s="385"/>
      <c r="H374" s="803"/>
    </row>
    <row r="375" spans="1:8" ht="28.5">
      <c r="A375" s="374">
        <v>3</v>
      </c>
      <c r="B375" s="365" t="s">
        <v>919</v>
      </c>
      <c r="D375" s="516" t="s">
        <v>1132</v>
      </c>
      <c r="E375" s="517" t="s">
        <v>3</v>
      </c>
      <c r="F375" s="518">
        <v>1</v>
      </c>
      <c r="G375" s="385"/>
      <c r="H375" s="803">
        <f t="shared" si="23"/>
        <v>0</v>
      </c>
    </row>
    <row r="376" spans="1:8">
      <c r="B376" s="365"/>
      <c r="D376" s="523"/>
      <c r="E376" s="517"/>
      <c r="F376" s="518"/>
      <c r="G376" s="385"/>
      <c r="H376" s="803"/>
    </row>
    <row r="377" spans="1:8" ht="28.5">
      <c r="A377" s="374">
        <v>4</v>
      </c>
      <c r="B377" s="365" t="s">
        <v>919</v>
      </c>
      <c r="D377" s="516" t="s">
        <v>1133</v>
      </c>
      <c r="E377" s="517" t="s">
        <v>3</v>
      </c>
      <c r="F377" s="518">
        <v>5</v>
      </c>
      <c r="G377" s="385"/>
      <c r="H377" s="803">
        <f t="shared" si="23"/>
        <v>0</v>
      </c>
    </row>
    <row r="378" spans="1:8">
      <c r="B378" s="365"/>
      <c r="D378" s="516"/>
      <c r="E378" s="517"/>
      <c r="F378" s="518"/>
      <c r="G378" s="385"/>
      <c r="H378" s="803"/>
    </row>
    <row r="379" spans="1:8" ht="42.75">
      <c r="A379" s="374">
        <v>5</v>
      </c>
      <c r="B379" s="365" t="s">
        <v>919</v>
      </c>
      <c r="D379" s="516" t="s">
        <v>1134</v>
      </c>
      <c r="E379" s="517" t="s">
        <v>66</v>
      </c>
      <c r="F379" s="518">
        <v>1</v>
      </c>
      <c r="G379" s="385"/>
      <c r="H379" s="803">
        <f t="shared" si="23"/>
        <v>0</v>
      </c>
    </row>
    <row r="380" spans="1:8">
      <c r="B380" s="365"/>
      <c r="D380" s="516"/>
      <c r="E380" s="517"/>
      <c r="F380" s="518"/>
      <c r="G380" s="385"/>
      <c r="H380" s="803"/>
    </row>
    <row r="381" spans="1:8" ht="57">
      <c r="A381" s="374">
        <v>6</v>
      </c>
      <c r="B381" s="365" t="s">
        <v>919</v>
      </c>
      <c r="D381" s="524" t="s">
        <v>1135</v>
      </c>
      <c r="E381" s="525"/>
      <c r="F381" s="526"/>
      <c r="G381" s="385"/>
      <c r="H381" s="803"/>
    </row>
    <row r="382" spans="1:8">
      <c r="A382" s="374">
        <v>6</v>
      </c>
      <c r="B382" s="365" t="s">
        <v>919</v>
      </c>
      <c r="D382" s="524" t="s">
        <v>1136</v>
      </c>
      <c r="E382" s="527" t="s">
        <v>427</v>
      </c>
      <c r="F382" s="528">
        <v>230</v>
      </c>
      <c r="H382" s="803">
        <f t="shared" si="23"/>
        <v>0</v>
      </c>
    </row>
    <row r="383" spans="1:8">
      <c r="A383" s="374">
        <v>6</v>
      </c>
      <c r="B383" s="365" t="s">
        <v>919</v>
      </c>
      <c r="D383" s="524" t="s">
        <v>1137</v>
      </c>
      <c r="E383" s="527" t="s">
        <v>427</v>
      </c>
      <c r="F383" s="528">
        <v>80</v>
      </c>
      <c r="G383" s="385"/>
      <c r="H383" s="803">
        <f t="shared" si="23"/>
        <v>0</v>
      </c>
    </row>
    <row r="384" spans="1:8">
      <c r="B384" s="365"/>
      <c r="D384" s="519"/>
      <c r="H384" s="803"/>
    </row>
    <row r="385" spans="1:8">
      <c r="A385" s="374">
        <v>7</v>
      </c>
      <c r="B385" s="365" t="s">
        <v>919</v>
      </c>
      <c r="D385" s="371" t="s">
        <v>1119</v>
      </c>
      <c r="E385" s="361"/>
      <c r="F385" s="415"/>
      <c r="G385" s="364"/>
      <c r="H385" s="803"/>
    </row>
    <row r="386" spans="1:8">
      <c r="A386" s="374">
        <v>7</v>
      </c>
      <c r="B386" s="365" t="s">
        <v>919</v>
      </c>
      <c r="C386" s="365">
        <f>SUM(C385+1)</f>
        <v>1</v>
      </c>
      <c r="D386" s="408" t="s">
        <v>1121</v>
      </c>
      <c r="E386" s="409" t="s">
        <v>427</v>
      </c>
      <c r="F386" s="398">
        <v>300</v>
      </c>
      <c r="G386" s="385"/>
      <c r="H386" s="803">
        <f t="shared" si="23"/>
        <v>0</v>
      </c>
    </row>
    <row r="387" spans="1:8">
      <c r="A387" s="400"/>
      <c r="B387" s="401"/>
      <c r="C387" s="401"/>
      <c r="D387" s="507"/>
      <c r="E387" s="508"/>
      <c r="F387" s="509"/>
      <c r="G387" s="391"/>
      <c r="H387" s="812"/>
    </row>
    <row r="388" spans="1:8">
      <c r="A388" s="381"/>
      <c r="B388" s="365"/>
      <c r="D388" s="510"/>
      <c r="E388" s="511"/>
      <c r="F388" s="512"/>
      <c r="G388" s="513"/>
      <c r="H388" s="809"/>
    </row>
    <row r="389" spans="1:8" ht="15" thickBot="1">
      <c r="A389" s="381"/>
      <c r="B389" s="365"/>
      <c r="D389" s="452" t="s">
        <v>1138</v>
      </c>
      <c r="E389" s="453"/>
      <c r="F389" s="454"/>
      <c r="G389" s="455"/>
      <c r="H389" s="805">
        <f>SUM(H370:H386)</f>
        <v>0</v>
      </c>
    </row>
    <row r="390" spans="1:8" ht="15" thickTop="1">
      <c r="A390" s="381"/>
      <c r="B390" s="365"/>
      <c r="D390" s="519"/>
      <c r="H390" s="815"/>
    </row>
    <row r="391" spans="1:8">
      <c r="A391" s="379" t="s">
        <v>1139</v>
      </c>
      <c r="C391" s="489"/>
      <c r="D391" s="490" t="s">
        <v>1140</v>
      </c>
      <c r="H391" s="815"/>
    </row>
    <row r="392" spans="1:8">
      <c r="A392" s="379"/>
      <c r="B392" s="529"/>
      <c r="C392" s="530"/>
      <c r="D392" s="440"/>
      <c r="H392" s="815"/>
    </row>
    <row r="393" spans="1:8">
      <c r="A393" s="379"/>
      <c r="B393" s="529"/>
      <c r="C393" s="530"/>
      <c r="D393" s="531" t="s">
        <v>1141</v>
      </c>
      <c r="H393" s="815"/>
    </row>
    <row r="394" spans="1:8" ht="28.5">
      <c r="A394" s="379"/>
      <c r="B394" s="529"/>
      <c r="C394" s="530"/>
      <c r="D394" s="515" t="s">
        <v>1128</v>
      </c>
      <c r="H394" s="815"/>
    </row>
    <row r="395" spans="1:8">
      <c r="A395" s="379"/>
      <c r="B395" s="529"/>
      <c r="C395" s="530"/>
      <c r="D395" s="515"/>
      <c r="H395" s="803"/>
    </row>
    <row r="396" spans="1:8">
      <c r="A396" s="532">
        <v>1</v>
      </c>
      <c r="B396" s="365" t="s">
        <v>919</v>
      </c>
      <c r="D396" s="519" t="s">
        <v>1142</v>
      </c>
      <c r="E396" s="533" t="s">
        <v>66</v>
      </c>
      <c r="F396" s="533">
        <v>1</v>
      </c>
      <c r="G396" s="385"/>
      <c r="H396" s="803">
        <f t="shared" ref="H396:H422" si="24">SUM(F396*G396)</f>
        <v>0</v>
      </c>
    </row>
    <row r="397" spans="1:8">
      <c r="A397" s="532"/>
      <c r="B397" s="365"/>
      <c r="D397" s="519"/>
      <c r="E397" s="533"/>
      <c r="F397" s="533"/>
      <c r="G397" s="385"/>
      <c r="H397" s="803"/>
    </row>
    <row r="398" spans="1:8" ht="42.75">
      <c r="A398" s="532">
        <v>2</v>
      </c>
      <c r="B398" s="365" t="s">
        <v>919</v>
      </c>
      <c r="C398" s="530"/>
      <c r="D398" s="519" t="s">
        <v>1143</v>
      </c>
      <c r="E398" s="534" t="s">
        <v>66</v>
      </c>
      <c r="F398" s="534">
        <v>1</v>
      </c>
      <c r="G398" s="385"/>
      <c r="H398" s="803">
        <f t="shared" si="24"/>
        <v>0</v>
      </c>
    </row>
    <row r="399" spans="1:8">
      <c r="A399" s="532"/>
      <c r="B399" s="365"/>
      <c r="C399" s="530"/>
      <c r="D399" s="519"/>
      <c r="E399" s="534"/>
      <c r="F399" s="534"/>
      <c r="G399" s="385"/>
      <c r="H399" s="803"/>
    </row>
    <row r="400" spans="1:8">
      <c r="A400" s="532">
        <v>3</v>
      </c>
      <c r="B400" s="365" t="s">
        <v>919</v>
      </c>
      <c r="C400" s="530"/>
      <c r="D400" s="519" t="s">
        <v>1144</v>
      </c>
      <c r="E400" s="534" t="s">
        <v>66</v>
      </c>
      <c r="F400" s="534">
        <v>1</v>
      </c>
      <c r="G400" s="385"/>
      <c r="H400" s="803">
        <f t="shared" si="24"/>
        <v>0</v>
      </c>
    </row>
    <row r="401" spans="1:8">
      <c r="A401" s="532"/>
      <c r="B401" s="365"/>
      <c r="C401" s="530"/>
      <c r="D401" s="519"/>
      <c r="E401" s="534"/>
      <c r="F401" s="534"/>
      <c r="G401" s="385"/>
      <c r="H401" s="803"/>
    </row>
    <row r="402" spans="1:8">
      <c r="A402" s="532">
        <v>4</v>
      </c>
      <c r="B402" s="365" t="s">
        <v>919</v>
      </c>
      <c r="C402" s="530"/>
      <c r="D402" s="519" t="s">
        <v>1145</v>
      </c>
      <c r="E402" s="534" t="s">
        <v>66</v>
      </c>
      <c r="F402" s="534">
        <v>1</v>
      </c>
      <c r="G402" s="385"/>
      <c r="H402" s="803">
        <f t="shared" si="24"/>
        <v>0</v>
      </c>
    </row>
    <row r="403" spans="1:8">
      <c r="A403" s="532"/>
      <c r="B403" s="365"/>
      <c r="C403" s="530"/>
      <c r="D403" s="519"/>
      <c r="E403" s="534"/>
      <c r="F403" s="534"/>
      <c r="G403" s="385"/>
      <c r="H403" s="803"/>
    </row>
    <row r="404" spans="1:8">
      <c r="A404" s="532">
        <v>5</v>
      </c>
      <c r="B404" s="365" t="s">
        <v>919</v>
      </c>
      <c r="C404" s="530"/>
      <c r="D404" s="519" t="s">
        <v>1146</v>
      </c>
      <c r="E404" s="534" t="s">
        <v>66</v>
      </c>
      <c r="F404" s="534">
        <v>1</v>
      </c>
      <c r="G404" s="385"/>
      <c r="H404" s="803">
        <f t="shared" si="24"/>
        <v>0</v>
      </c>
    </row>
    <row r="405" spans="1:8">
      <c r="A405" s="532"/>
      <c r="B405" s="529"/>
      <c r="C405" s="530"/>
      <c r="D405" s="519"/>
      <c r="E405" s="534"/>
      <c r="F405" s="534"/>
      <c r="G405" s="385"/>
      <c r="H405" s="803"/>
    </row>
    <row r="406" spans="1:8">
      <c r="A406" s="532">
        <v>6</v>
      </c>
      <c r="B406" s="365" t="s">
        <v>919</v>
      </c>
      <c r="C406" s="530"/>
      <c r="D406" s="519" t="s">
        <v>1147</v>
      </c>
      <c r="E406" s="534" t="s">
        <v>3</v>
      </c>
      <c r="F406" s="534">
        <v>2</v>
      </c>
      <c r="G406" s="385"/>
      <c r="H406" s="803">
        <f t="shared" si="24"/>
        <v>0</v>
      </c>
    </row>
    <row r="407" spans="1:8">
      <c r="A407" s="532"/>
      <c r="B407" s="529"/>
      <c r="C407" s="530"/>
      <c r="D407" s="519"/>
      <c r="E407" s="534"/>
      <c r="F407" s="534"/>
      <c r="G407" s="385"/>
      <c r="H407" s="803"/>
    </row>
    <row r="408" spans="1:8">
      <c r="A408" s="532">
        <v>7</v>
      </c>
      <c r="B408" s="365" t="s">
        <v>919</v>
      </c>
      <c r="C408" s="530"/>
      <c r="D408" s="519" t="s">
        <v>1148</v>
      </c>
      <c r="E408" s="534" t="s">
        <v>3</v>
      </c>
      <c r="F408" s="534">
        <v>33</v>
      </c>
      <c r="G408" s="385"/>
      <c r="H408" s="803">
        <f t="shared" si="24"/>
        <v>0</v>
      </c>
    </row>
    <row r="409" spans="1:8">
      <c r="A409" s="532"/>
      <c r="B409" s="529"/>
      <c r="C409" s="530"/>
      <c r="D409" s="519"/>
      <c r="E409" s="534"/>
      <c r="F409" s="534"/>
      <c r="G409" s="385"/>
      <c r="H409" s="803"/>
    </row>
    <row r="410" spans="1:8" ht="28.5">
      <c r="A410" s="532">
        <v>8</v>
      </c>
      <c r="B410" s="365" t="s">
        <v>919</v>
      </c>
      <c r="C410" s="530"/>
      <c r="D410" s="519" t="s">
        <v>1149</v>
      </c>
      <c r="E410" s="534" t="s">
        <v>3</v>
      </c>
      <c r="F410" s="534">
        <v>1</v>
      </c>
      <c r="G410" s="385"/>
      <c r="H410" s="803">
        <f t="shared" si="24"/>
        <v>0</v>
      </c>
    </row>
    <row r="411" spans="1:8">
      <c r="A411" s="532"/>
      <c r="B411" s="529"/>
      <c r="C411" s="530"/>
      <c r="D411" s="519"/>
      <c r="E411" s="534"/>
      <c r="F411" s="534"/>
      <c r="G411" s="385"/>
      <c r="H411" s="803"/>
    </row>
    <row r="412" spans="1:8" ht="28.5">
      <c r="A412" s="532">
        <v>9</v>
      </c>
      <c r="B412" s="365" t="s">
        <v>919</v>
      </c>
      <c r="C412" s="530"/>
      <c r="D412" s="519" t="s">
        <v>1150</v>
      </c>
      <c r="E412" s="534" t="s">
        <v>3</v>
      </c>
      <c r="F412" s="534">
        <v>34</v>
      </c>
      <c r="G412" s="385"/>
      <c r="H412" s="803">
        <f t="shared" si="24"/>
        <v>0</v>
      </c>
    </row>
    <row r="413" spans="1:8">
      <c r="A413" s="532"/>
      <c r="B413" s="529"/>
      <c r="C413" s="530"/>
      <c r="D413" s="519"/>
      <c r="E413" s="534"/>
      <c r="F413" s="534"/>
      <c r="G413" s="385"/>
      <c r="H413" s="803"/>
    </row>
    <row r="414" spans="1:8" ht="28.5">
      <c r="A414" s="532">
        <v>10</v>
      </c>
      <c r="B414" s="365" t="s">
        <v>919</v>
      </c>
      <c r="C414" s="530"/>
      <c r="D414" s="519" t="s">
        <v>1151</v>
      </c>
      <c r="E414" s="534" t="s">
        <v>3</v>
      </c>
      <c r="F414" s="534">
        <v>6</v>
      </c>
      <c r="G414" s="385"/>
      <c r="H414" s="803">
        <f t="shared" si="24"/>
        <v>0</v>
      </c>
    </row>
    <row r="415" spans="1:8">
      <c r="A415" s="532"/>
      <c r="B415" s="529"/>
      <c r="C415" s="530"/>
      <c r="D415" s="519"/>
      <c r="E415" s="534"/>
      <c r="F415" s="534"/>
      <c r="G415" s="385"/>
      <c r="H415" s="803"/>
    </row>
    <row r="416" spans="1:8" ht="71.25">
      <c r="A416" s="532">
        <v>11</v>
      </c>
      <c r="B416" s="365" t="s">
        <v>919</v>
      </c>
      <c r="C416" s="530"/>
      <c r="D416" s="519" t="s">
        <v>1152</v>
      </c>
      <c r="E416" s="534" t="s">
        <v>3</v>
      </c>
      <c r="F416" s="534">
        <v>17</v>
      </c>
      <c r="G416" s="385"/>
      <c r="H416" s="816">
        <f t="shared" si="24"/>
        <v>0</v>
      </c>
    </row>
    <row r="417" spans="1:8">
      <c r="A417" s="532"/>
      <c r="B417" s="529"/>
      <c r="C417" s="530"/>
      <c r="D417" s="519"/>
      <c r="E417" s="534"/>
      <c r="F417" s="534"/>
      <c r="G417" s="385"/>
      <c r="H417" s="803"/>
    </row>
    <row r="418" spans="1:8" ht="28.5">
      <c r="A418" s="532">
        <v>12</v>
      </c>
      <c r="B418" s="365" t="s">
        <v>919</v>
      </c>
      <c r="C418" s="530"/>
      <c r="D418" s="519" t="s">
        <v>1153</v>
      </c>
      <c r="E418" s="534" t="s">
        <v>3</v>
      </c>
      <c r="F418" s="534">
        <v>6</v>
      </c>
      <c r="G418" s="385"/>
      <c r="H418" s="803">
        <f t="shared" si="24"/>
        <v>0</v>
      </c>
    </row>
    <row r="419" spans="1:8">
      <c r="A419" s="532"/>
      <c r="B419" s="529"/>
      <c r="C419" s="530"/>
      <c r="D419" s="519"/>
      <c r="E419" s="534"/>
      <c r="F419" s="534"/>
      <c r="G419" s="385"/>
      <c r="H419" s="803"/>
    </row>
    <row r="420" spans="1:8" ht="42.75">
      <c r="A420" s="532">
        <v>13</v>
      </c>
      <c r="B420" s="365" t="s">
        <v>919</v>
      </c>
      <c r="C420" s="530"/>
      <c r="D420" s="519" t="s">
        <v>1154</v>
      </c>
      <c r="E420" s="534" t="s">
        <v>3</v>
      </c>
      <c r="F420" s="534">
        <v>6</v>
      </c>
      <c r="G420" s="385"/>
      <c r="H420" s="803">
        <f t="shared" si="24"/>
        <v>0</v>
      </c>
    </row>
    <row r="421" spans="1:8">
      <c r="A421" s="532"/>
      <c r="B421" s="529"/>
      <c r="C421" s="530"/>
      <c r="D421" s="519"/>
      <c r="E421" s="534"/>
      <c r="F421" s="534"/>
      <c r="G421" s="385"/>
      <c r="H421" s="803"/>
    </row>
    <row r="422" spans="1:8" ht="28.5">
      <c r="A422" s="532">
        <v>14</v>
      </c>
      <c r="B422" s="365" t="s">
        <v>919</v>
      </c>
      <c r="C422" s="530"/>
      <c r="D422" s="519" t="s">
        <v>1155</v>
      </c>
      <c r="E422" s="534" t="s">
        <v>3</v>
      </c>
      <c r="F422" s="534">
        <v>70</v>
      </c>
      <c r="G422" s="385"/>
      <c r="H422" s="803">
        <f t="shared" si="24"/>
        <v>0</v>
      </c>
    </row>
    <row r="423" spans="1:8">
      <c r="A423" s="532"/>
      <c r="B423" s="529"/>
      <c r="C423" s="530"/>
      <c r="D423" s="519"/>
      <c r="E423" s="534"/>
      <c r="F423" s="534"/>
      <c r="G423" s="385"/>
      <c r="H423" s="803"/>
    </row>
    <row r="424" spans="1:8" ht="28.5">
      <c r="A424" s="532">
        <v>15</v>
      </c>
      <c r="B424" s="365" t="s">
        <v>919</v>
      </c>
      <c r="C424" s="530"/>
      <c r="D424" s="519" t="s">
        <v>1156</v>
      </c>
      <c r="E424" s="534" t="s">
        <v>3</v>
      </c>
      <c r="F424" s="534">
        <v>6</v>
      </c>
      <c r="G424" s="385"/>
      <c r="H424" s="803">
        <f t="shared" ref="H424:H456" si="25">SUM(F424*G424)</f>
        <v>0</v>
      </c>
    </row>
    <row r="425" spans="1:8">
      <c r="A425" s="532"/>
      <c r="B425" s="529"/>
      <c r="C425" s="530"/>
      <c r="D425" s="519"/>
      <c r="H425" s="803"/>
    </row>
    <row r="426" spans="1:8">
      <c r="A426" s="374">
        <v>16</v>
      </c>
      <c r="B426" s="365" t="s">
        <v>919</v>
      </c>
      <c r="D426" s="440" t="s">
        <v>1157</v>
      </c>
      <c r="E426" s="536"/>
      <c r="F426" s="537"/>
      <c r="G426" s="538"/>
      <c r="H426" s="803"/>
    </row>
    <row r="427" spans="1:8">
      <c r="A427" s="381">
        <v>16</v>
      </c>
      <c r="B427" s="365" t="s">
        <v>919</v>
      </c>
      <c r="C427" s="365">
        <f>SUM(C426+1)</f>
        <v>1</v>
      </c>
      <c r="D427" s="440" t="s">
        <v>1158</v>
      </c>
      <c r="E427" s="535" t="s">
        <v>427</v>
      </c>
      <c r="F427" s="539">
        <v>870</v>
      </c>
      <c r="G427" s="385"/>
      <c r="H427" s="803">
        <f t="shared" si="25"/>
        <v>0</v>
      </c>
    </row>
    <row r="428" spans="1:8" ht="28.5">
      <c r="A428" s="381">
        <v>16</v>
      </c>
      <c r="B428" s="365" t="s">
        <v>919</v>
      </c>
      <c r="C428" s="365">
        <f>SUM(C427+1)</f>
        <v>2</v>
      </c>
      <c r="D428" s="440" t="s">
        <v>1159</v>
      </c>
      <c r="E428" s="535" t="s">
        <v>427</v>
      </c>
      <c r="F428" s="539">
        <v>180</v>
      </c>
      <c r="G428" s="385"/>
      <c r="H428" s="803">
        <f t="shared" si="25"/>
        <v>0</v>
      </c>
    </row>
    <row r="429" spans="1:8" ht="18" customHeight="1">
      <c r="A429" s="381">
        <v>16</v>
      </c>
      <c r="B429" s="365" t="s">
        <v>919</v>
      </c>
      <c r="C429" s="365">
        <f>SUM(C428+1)</f>
        <v>3</v>
      </c>
      <c r="D429" s="440" t="s">
        <v>1160</v>
      </c>
      <c r="E429" s="535" t="s">
        <v>427</v>
      </c>
      <c r="F429" s="539">
        <v>20</v>
      </c>
      <c r="G429" s="385"/>
      <c r="H429" s="803">
        <f t="shared" si="25"/>
        <v>0</v>
      </c>
    </row>
    <row r="430" spans="1:8" ht="12" customHeight="1">
      <c r="A430" s="381"/>
      <c r="B430" s="365"/>
      <c r="D430" s="440"/>
      <c r="E430" s="535"/>
      <c r="F430" s="539"/>
      <c r="G430" s="385"/>
      <c r="H430" s="803"/>
    </row>
    <row r="431" spans="1:8">
      <c r="A431" s="381">
        <v>17</v>
      </c>
      <c r="B431" s="365" t="s">
        <v>919</v>
      </c>
      <c r="D431" s="371" t="s">
        <v>1119</v>
      </c>
      <c r="E431" s="361"/>
      <c r="F431" s="415"/>
      <c r="G431" s="364"/>
      <c r="H431" s="803"/>
    </row>
    <row r="432" spans="1:8">
      <c r="A432" s="381">
        <v>17</v>
      </c>
      <c r="B432" s="365" t="s">
        <v>919</v>
      </c>
      <c r="C432" s="365">
        <f>SUM(C431+1)</f>
        <v>1</v>
      </c>
      <c r="D432" s="371" t="s">
        <v>1161</v>
      </c>
      <c r="E432" s="361" t="s">
        <v>427</v>
      </c>
      <c r="F432" s="415">
        <v>210</v>
      </c>
      <c r="G432" s="385"/>
      <c r="H432" s="803">
        <f t="shared" si="25"/>
        <v>0</v>
      </c>
    </row>
    <row r="433" spans="1:8">
      <c r="A433" s="381"/>
      <c r="B433" s="365"/>
      <c r="D433" s="371"/>
      <c r="E433" s="361"/>
      <c r="F433" s="415"/>
      <c r="G433" s="385"/>
      <c r="H433" s="803"/>
    </row>
    <row r="434" spans="1:8" ht="28.5">
      <c r="A434" s="381">
        <v>18</v>
      </c>
      <c r="B434" s="365" t="s">
        <v>919</v>
      </c>
      <c r="D434" s="371" t="s">
        <v>1162</v>
      </c>
      <c r="E434" s="361" t="s">
        <v>66</v>
      </c>
      <c r="F434" s="415">
        <v>1</v>
      </c>
      <c r="G434" s="385"/>
      <c r="H434" s="803">
        <f t="shared" si="25"/>
        <v>0</v>
      </c>
    </row>
    <row r="435" spans="1:8">
      <c r="A435" s="381"/>
      <c r="B435" s="365"/>
      <c r="D435" s="371"/>
      <c r="E435" s="361"/>
      <c r="F435" s="415"/>
      <c r="G435" s="385"/>
      <c r="H435" s="803"/>
    </row>
    <row r="436" spans="1:8">
      <c r="A436" s="381">
        <v>19</v>
      </c>
      <c r="B436" s="365" t="s">
        <v>919</v>
      </c>
      <c r="D436" s="371" t="s">
        <v>1163</v>
      </c>
      <c r="E436" s="361" t="s">
        <v>66</v>
      </c>
      <c r="F436" s="415">
        <v>1</v>
      </c>
      <c r="G436" s="385"/>
      <c r="H436" s="803">
        <f t="shared" si="25"/>
        <v>0</v>
      </c>
    </row>
    <row r="437" spans="1:8">
      <c r="A437" s="381"/>
      <c r="B437" s="365"/>
      <c r="D437" s="371"/>
      <c r="E437" s="361"/>
      <c r="F437" s="415"/>
      <c r="G437" s="385"/>
      <c r="H437" s="803"/>
    </row>
    <row r="438" spans="1:8" ht="42.75">
      <c r="A438" s="381">
        <v>20</v>
      </c>
      <c r="B438" s="365" t="s">
        <v>919</v>
      </c>
      <c r="D438" s="371" t="s">
        <v>1164</v>
      </c>
      <c r="E438" s="361" t="s">
        <v>66</v>
      </c>
      <c r="F438" s="415">
        <v>1</v>
      </c>
      <c r="G438" s="385"/>
      <c r="H438" s="803">
        <f t="shared" si="25"/>
        <v>0</v>
      </c>
    </row>
    <row r="439" spans="1:8">
      <c r="A439" s="381"/>
      <c r="B439" s="365"/>
      <c r="D439" s="371"/>
      <c r="E439" s="361"/>
      <c r="F439" s="415"/>
      <c r="G439" s="385"/>
      <c r="H439" s="803"/>
    </row>
    <row r="440" spans="1:8" ht="57">
      <c r="A440" s="381">
        <v>21</v>
      </c>
      <c r="B440" s="365" t="s">
        <v>919</v>
      </c>
      <c r="D440" s="371" t="s">
        <v>1165</v>
      </c>
      <c r="E440" s="361" t="s">
        <v>66</v>
      </c>
      <c r="F440" s="415">
        <v>1</v>
      </c>
      <c r="G440" s="385"/>
      <c r="H440" s="803">
        <f t="shared" si="25"/>
        <v>0</v>
      </c>
    </row>
    <row r="441" spans="1:8">
      <c r="A441" s="381"/>
      <c r="B441" s="365"/>
      <c r="D441" s="371"/>
      <c r="E441" s="361"/>
      <c r="F441" s="415"/>
      <c r="G441" s="385"/>
      <c r="H441" s="803"/>
    </row>
    <row r="442" spans="1:8">
      <c r="A442" s="381">
        <v>22</v>
      </c>
      <c r="B442" s="365" t="s">
        <v>919</v>
      </c>
      <c r="D442" s="371" t="s">
        <v>1166</v>
      </c>
      <c r="E442" s="361" t="s">
        <v>66</v>
      </c>
      <c r="F442" s="415">
        <v>1</v>
      </c>
      <c r="G442" s="385"/>
      <c r="H442" s="803">
        <f t="shared" si="25"/>
        <v>0</v>
      </c>
    </row>
    <row r="443" spans="1:8">
      <c r="A443" s="381"/>
      <c r="B443" s="365"/>
      <c r="D443" s="371"/>
      <c r="E443" s="361"/>
      <c r="F443" s="415"/>
      <c r="G443" s="385"/>
      <c r="H443" s="803"/>
    </row>
    <row r="444" spans="1:8" ht="71.25">
      <c r="A444" s="381">
        <v>23</v>
      </c>
      <c r="B444" s="365" t="s">
        <v>919</v>
      </c>
      <c r="D444" s="371" t="s">
        <v>1167</v>
      </c>
      <c r="E444" s="361" t="s">
        <v>66</v>
      </c>
      <c r="F444" s="415">
        <v>94</v>
      </c>
      <c r="G444" s="385"/>
      <c r="H444" s="803">
        <f t="shared" si="25"/>
        <v>0</v>
      </c>
    </row>
    <row r="445" spans="1:8">
      <c r="A445" s="381"/>
      <c r="B445" s="365"/>
      <c r="D445" s="371"/>
      <c r="E445" s="361"/>
      <c r="F445" s="415"/>
      <c r="G445" s="385"/>
      <c r="H445" s="803"/>
    </row>
    <row r="446" spans="1:8" ht="28.5">
      <c r="A446" s="381">
        <v>24</v>
      </c>
      <c r="B446" s="365" t="s">
        <v>919</v>
      </c>
      <c r="D446" s="371" t="s">
        <v>1168</v>
      </c>
      <c r="E446" s="361" t="s">
        <v>427</v>
      </c>
      <c r="F446" s="415">
        <v>680</v>
      </c>
      <c r="G446" s="385"/>
      <c r="H446" s="803">
        <f t="shared" si="25"/>
        <v>0</v>
      </c>
    </row>
    <row r="447" spans="1:8">
      <c r="A447" s="381"/>
      <c r="B447" s="365"/>
      <c r="D447" s="371"/>
      <c r="E447" s="361"/>
      <c r="F447" s="415"/>
      <c r="G447" s="385"/>
      <c r="H447" s="803"/>
    </row>
    <row r="448" spans="1:8" ht="42.75">
      <c r="A448" s="381">
        <v>25</v>
      </c>
      <c r="B448" s="365" t="s">
        <v>919</v>
      </c>
      <c r="D448" s="371" t="s">
        <v>1169</v>
      </c>
      <c r="E448" s="361" t="s">
        <v>427</v>
      </c>
      <c r="F448" s="415">
        <v>450</v>
      </c>
      <c r="G448" s="385"/>
      <c r="H448" s="803">
        <f t="shared" si="25"/>
        <v>0</v>
      </c>
    </row>
    <row r="449" spans="1:8">
      <c r="A449" s="381"/>
      <c r="B449" s="365"/>
      <c r="D449" s="371"/>
      <c r="E449" s="361"/>
      <c r="F449" s="415"/>
      <c r="G449" s="385"/>
      <c r="H449" s="803"/>
    </row>
    <row r="450" spans="1:8" ht="28.5">
      <c r="A450" s="381">
        <v>26</v>
      </c>
      <c r="B450" s="365" t="s">
        <v>919</v>
      </c>
      <c r="D450" s="371" t="s">
        <v>1170</v>
      </c>
      <c r="E450" s="361" t="s">
        <v>427</v>
      </c>
      <c r="F450" s="415">
        <v>150</v>
      </c>
      <c r="G450" s="385"/>
      <c r="H450" s="803">
        <f t="shared" si="25"/>
        <v>0</v>
      </c>
    </row>
    <row r="451" spans="1:8">
      <c r="A451" s="381"/>
      <c r="B451" s="365"/>
      <c r="D451" s="371"/>
      <c r="E451" s="361"/>
      <c r="F451" s="415"/>
      <c r="G451" s="385"/>
      <c r="H451" s="803"/>
    </row>
    <row r="452" spans="1:8">
      <c r="A452" s="381">
        <v>27</v>
      </c>
      <c r="B452" s="365" t="s">
        <v>919</v>
      </c>
      <c r="D452" s="371" t="s">
        <v>1166</v>
      </c>
      <c r="E452" s="361" t="s">
        <v>66</v>
      </c>
      <c r="F452" s="415">
        <v>1</v>
      </c>
      <c r="G452" s="385"/>
      <c r="H452" s="803">
        <f t="shared" si="25"/>
        <v>0</v>
      </c>
    </row>
    <row r="453" spans="1:8">
      <c r="A453" s="381"/>
      <c r="B453" s="365"/>
      <c r="D453" s="371"/>
      <c r="E453" s="361"/>
      <c r="F453" s="415"/>
      <c r="G453" s="385"/>
      <c r="H453" s="803"/>
    </row>
    <row r="454" spans="1:8" ht="28.5">
      <c r="A454" s="381">
        <v>28</v>
      </c>
      <c r="B454" s="365" t="s">
        <v>919</v>
      </c>
      <c r="D454" s="371" t="s">
        <v>1171</v>
      </c>
      <c r="E454" s="361" t="s">
        <v>66</v>
      </c>
      <c r="F454" s="415">
        <v>1</v>
      </c>
      <c r="G454" s="385"/>
      <c r="H454" s="803">
        <f t="shared" si="25"/>
        <v>0</v>
      </c>
    </row>
    <row r="455" spans="1:8">
      <c r="A455" s="381"/>
      <c r="B455" s="365"/>
      <c r="D455" s="371"/>
      <c r="E455" s="361"/>
      <c r="F455" s="415"/>
      <c r="G455" s="385"/>
      <c r="H455" s="803"/>
    </row>
    <row r="456" spans="1:8" ht="57">
      <c r="A456" s="381">
        <v>29</v>
      </c>
      <c r="B456" s="365" t="s">
        <v>919</v>
      </c>
      <c r="D456" s="371" t="s">
        <v>1172</v>
      </c>
      <c r="E456" s="361" t="s">
        <v>66</v>
      </c>
      <c r="F456" s="415">
        <v>1</v>
      </c>
      <c r="G456" s="385"/>
      <c r="H456" s="803">
        <f t="shared" si="25"/>
        <v>0</v>
      </c>
    </row>
    <row r="457" spans="1:8">
      <c r="A457" s="381"/>
      <c r="B457" s="365"/>
      <c r="D457" s="371"/>
      <c r="E457" s="361"/>
      <c r="F457" s="415"/>
      <c r="G457" s="385"/>
      <c r="H457" s="817"/>
    </row>
    <row r="458" spans="1:8" ht="85.5">
      <c r="A458" s="381">
        <v>30</v>
      </c>
      <c r="B458" s="365" t="s">
        <v>919</v>
      </c>
      <c r="D458" s="371" t="s">
        <v>1173</v>
      </c>
      <c r="E458" s="361" t="s">
        <v>66</v>
      </c>
      <c r="F458" s="415">
        <v>1</v>
      </c>
      <c r="G458" s="385"/>
      <c r="H458" s="803">
        <f>SUM(F458*G458)</f>
        <v>0</v>
      </c>
    </row>
    <row r="459" spans="1:8">
      <c r="A459" s="400"/>
      <c r="B459" s="401"/>
      <c r="C459" s="401"/>
      <c r="D459" s="540"/>
      <c r="E459" s="373"/>
      <c r="F459" s="541"/>
      <c r="G459" s="391"/>
      <c r="H459" s="812"/>
    </row>
    <row r="460" spans="1:8">
      <c r="A460" s="381"/>
      <c r="B460" s="365"/>
      <c r="D460" s="542"/>
      <c r="E460" s="449"/>
      <c r="F460" s="543"/>
      <c r="G460" s="450"/>
      <c r="H460" s="450"/>
    </row>
    <row r="461" spans="1:8" ht="15" thickBot="1">
      <c r="A461" s="381"/>
      <c r="B461" s="365"/>
      <c r="D461" s="452" t="s">
        <v>1174</v>
      </c>
      <c r="E461" s="544"/>
      <c r="F461" s="545"/>
      <c r="G461" s="455"/>
      <c r="H461" s="805">
        <f>SUM(H396:H458)</f>
        <v>0</v>
      </c>
    </row>
    <row r="462" spans="1:8" ht="15" thickTop="1">
      <c r="A462" s="381"/>
      <c r="B462" s="365"/>
      <c r="D462" s="371"/>
      <c r="E462" s="361"/>
      <c r="F462" s="415"/>
      <c r="G462" s="385"/>
      <c r="H462" s="817"/>
    </row>
    <row r="463" spans="1:8">
      <c r="A463" s="379" t="s">
        <v>1175</v>
      </c>
      <c r="B463" s="365"/>
      <c r="C463" s="546"/>
      <c r="D463" s="546" t="s">
        <v>1176</v>
      </c>
      <c r="E463" s="547"/>
      <c r="F463" s="548"/>
      <c r="G463" s="549"/>
      <c r="H463" s="818"/>
    </row>
    <row r="464" spans="1:8" ht="28.5">
      <c r="A464" s="381"/>
      <c r="B464" s="365"/>
      <c r="C464" s="370"/>
      <c r="D464" s="515" t="s">
        <v>1128</v>
      </c>
      <c r="E464" s="550"/>
      <c r="F464" s="551"/>
      <c r="G464" s="552"/>
      <c r="H464" s="819"/>
    </row>
    <row r="465" spans="1:8">
      <c r="A465" s="381"/>
      <c r="B465" s="365"/>
      <c r="C465" s="370"/>
      <c r="D465" s="515"/>
      <c r="E465" s="550"/>
      <c r="F465" s="551"/>
      <c r="G465" s="552"/>
      <c r="H465" s="819"/>
    </row>
    <row r="466" spans="1:8" ht="28.5">
      <c r="A466" s="381">
        <v>1</v>
      </c>
      <c r="B466" s="365" t="s">
        <v>919</v>
      </c>
      <c r="C466" s="553"/>
      <c r="D466" s="370" t="s">
        <v>1177</v>
      </c>
      <c r="E466" s="550"/>
      <c r="F466" s="551"/>
      <c r="G466" s="552"/>
      <c r="H466" s="819"/>
    </row>
    <row r="467" spans="1:8" ht="28.5">
      <c r="A467" s="381">
        <v>1</v>
      </c>
      <c r="B467" s="365" t="s">
        <v>919</v>
      </c>
      <c r="C467" s="365">
        <f t="shared" ref="C467:C472" si="26">SUM(C466+1)</f>
        <v>1</v>
      </c>
      <c r="D467" s="370" t="s">
        <v>1178</v>
      </c>
      <c r="E467" s="550" t="s">
        <v>3</v>
      </c>
      <c r="F467" s="551">
        <v>1</v>
      </c>
      <c r="G467" s="552"/>
      <c r="H467" s="803">
        <f t="shared" ref="H467:H472" si="27">SUM(F467*G467)</f>
        <v>0</v>
      </c>
    </row>
    <row r="468" spans="1:8" ht="28.5">
      <c r="A468" s="381">
        <v>1</v>
      </c>
      <c r="B468" s="365" t="s">
        <v>919</v>
      </c>
      <c r="C468" s="365">
        <f t="shared" si="26"/>
        <v>2</v>
      </c>
      <c r="D468" s="370" t="s">
        <v>1179</v>
      </c>
      <c r="E468" s="550" t="s">
        <v>3</v>
      </c>
      <c r="F468" s="551">
        <v>1</v>
      </c>
      <c r="G468" s="552"/>
      <c r="H468" s="803">
        <f t="shared" si="27"/>
        <v>0</v>
      </c>
    </row>
    <row r="469" spans="1:8" ht="28.5">
      <c r="A469" s="381">
        <v>1</v>
      </c>
      <c r="B469" s="365" t="s">
        <v>919</v>
      </c>
      <c r="C469" s="365">
        <f t="shared" si="26"/>
        <v>3</v>
      </c>
      <c r="D469" s="370" t="s">
        <v>1180</v>
      </c>
      <c r="E469" s="550" t="s">
        <v>3</v>
      </c>
      <c r="F469" s="551">
        <v>1</v>
      </c>
      <c r="G469" s="552"/>
      <c r="H469" s="803">
        <f t="shared" si="27"/>
        <v>0</v>
      </c>
    </row>
    <row r="470" spans="1:8" ht="28.5">
      <c r="A470" s="381">
        <v>1</v>
      </c>
      <c r="B470" s="365" t="s">
        <v>919</v>
      </c>
      <c r="C470" s="365">
        <f t="shared" si="26"/>
        <v>4</v>
      </c>
      <c r="D470" s="370" t="s">
        <v>1181</v>
      </c>
      <c r="E470" s="550" t="s">
        <v>3</v>
      </c>
      <c r="F470" s="551">
        <v>1</v>
      </c>
      <c r="G470" s="552"/>
      <c r="H470" s="803">
        <f t="shared" si="27"/>
        <v>0</v>
      </c>
    </row>
    <row r="471" spans="1:8" ht="28.5">
      <c r="A471" s="381">
        <v>1</v>
      </c>
      <c r="B471" s="365" t="s">
        <v>919</v>
      </c>
      <c r="C471" s="365">
        <f t="shared" si="26"/>
        <v>5</v>
      </c>
      <c r="D471" s="370" t="s">
        <v>1182</v>
      </c>
      <c r="E471" s="550" t="s">
        <v>3</v>
      </c>
      <c r="F471" s="551">
        <v>1</v>
      </c>
      <c r="G471" s="552"/>
      <c r="H471" s="803">
        <f t="shared" si="27"/>
        <v>0</v>
      </c>
    </row>
    <row r="472" spans="1:8">
      <c r="A472" s="381">
        <v>1</v>
      </c>
      <c r="B472" s="365" t="s">
        <v>919</v>
      </c>
      <c r="C472" s="365">
        <f t="shared" si="26"/>
        <v>6</v>
      </c>
      <c r="D472" s="370" t="s">
        <v>1183</v>
      </c>
      <c r="E472" s="554" t="s">
        <v>66</v>
      </c>
      <c r="F472" s="555">
        <v>1</v>
      </c>
      <c r="G472" s="556"/>
      <c r="H472" s="806">
        <f t="shared" si="27"/>
        <v>0</v>
      </c>
    </row>
    <row r="473" spans="1:8">
      <c r="A473" s="381"/>
      <c r="B473" s="365"/>
      <c r="C473" s="370"/>
      <c r="D473" s="370"/>
      <c r="E473" s="550"/>
      <c r="F473" s="551"/>
      <c r="G473" s="552"/>
      <c r="H473" s="557"/>
    </row>
    <row r="474" spans="1:8">
      <c r="A474" s="381"/>
      <c r="B474" s="365"/>
      <c r="C474" s="370"/>
      <c r="D474" s="370"/>
      <c r="E474" s="547" t="s">
        <v>66</v>
      </c>
      <c r="F474" s="548">
        <v>6</v>
      </c>
      <c r="G474" s="549"/>
      <c r="H474" s="807">
        <f>SUM(F474*G474)</f>
        <v>0</v>
      </c>
    </row>
    <row r="475" spans="1:8">
      <c r="A475" s="381"/>
      <c r="B475" s="365"/>
      <c r="C475" s="370"/>
      <c r="D475" s="370"/>
      <c r="E475" s="550"/>
      <c r="F475" s="551"/>
      <c r="G475" s="552"/>
      <c r="H475" s="819"/>
    </row>
    <row r="476" spans="1:8">
      <c r="A476" s="381">
        <v>2</v>
      </c>
      <c r="B476" s="365" t="s">
        <v>919</v>
      </c>
      <c r="C476" s="553"/>
      <c r="D476" s="428" t="s">
        <v>1184</v>
      </c>
      <c r="E476" s="369"/>
      <c r="F476" s="369"/>
      <c r="G476" s="369"/>
      <c r="H476" s="363"/>
    </row>
    <row r="477" spans="1:8">
      <c r="A477" s="381">
        <v>2</v>
      </c>
      <c r="B477" s="365" t="s">
        <v>919</v>
      </c>
      <c r="C477" s="365">
        <f>SUM(C476+1)</f>
        <v>1</v>
      </c>
      <c r="D477" s="428" t="s">
        <v>1185</v>
      </c>
      <c r="E477" s="429" t="s">
        <v>427</v>
      </c>
      <c r="F477" s="558">
        <v>120</v>
      </c>
      <c r="G477" s="559"/>
      <c r="H477" s="803">
        <f t="shared" ref="H477:H484" si="28">SUM(F477*G477)</f>
        <v>0</v>
      </c>
    </row>
    <row r="478" spans="1:8">
      <c r="A478" s="381">
        <v>2</v>
      </c>
      <c r="B478" s="365" t="s">
        <v>919</v>
      </c>
      <c r="C478" s="365">
        <f>SUM(C477+1)</f>
        <v>2</v>
      </c>
      <c r="D478" s="369" t="s">
        <v>1025</v>
      </c>
      <c r="E478" s="361" t="s">
        <v>427</v>
      </c>
      <c r="F478" s="437">
        <v>140</v>
      </c>
      <c r="G478" s="385"/>
      <c r="H478" s="803">
        <f t="shared" si="28"/>
        <v>0</v>
      </c>
    </row>
    <row r="479" spans="1:8">
      <c r="A479" s="381"/>
      <c r="B479" s="365"/>
      <c r="C479" s="370"/>
      <c r="D479" s="370"/>
      <c r="E479" s="550"/>
      <c r="F479" s="551"/>
      <c r="G479" s="552"/>
      <c r="H479" s="803">
        <f t="shared" si="28"/>
        <v>0</v>
      </c>
    </row>
    <row r="480" spans="1:8">
      <c r="A480" s="381">
        <v>3</v>
      </c>
      <c r="B480" s="365" t="s">
        <v>919</v>
      </c>
      <c r="D480" s="371" t="s">
        <v>1119</v>
      </c>
      <c r="E480" s="361"/>
      <c r="F480" s="415"/>
      <c r="G480" s="364"/>
      <c r="H480" s="803">
        <f t="shared" si="28"/>
        <v>0</v>
      </c>
    </row>
    <row r="481" spans="1:8">
      <c r="A481" s="381">
        <v>3</v>
      </c>
      <c r="B481" s="365" t="s">
        <v>919</v>
      </c>
      <c r="C481" s="365">
        <f>SUM(C480+1)</f>
        <v>1</v>
      </c>
      <c r="D481" s="371" t="s">
        <v>1120</v>
      </c>
      <c r="E481" s="361" t="s">
        <v>427</v>
      </c>
      <c r="F481" s="415">
        <v>30</v>
      </c>
      <c r="G481" s="385"/>
      <c r="H481" s="803">
        <f t="shared" si="28"/>
        <v>0</v>
      </c>
    </row>
    <row r="482" spans="1:8">
      <c r="A482" s="381">
        <v>3</v>
      </c>
      <c r="B482" s="365" t="s">
        <v>919</v>
      </c>
      <c r="C482" s="365">
        <f>SUM(C481+1)</f>
        <v>2</v>
      </c>
      <c r="D482" s="408" t="s">
        <v>1186</v>
      </c>
      <c r="E482" s="409" t="s">
        <v>427</v>
      </c>
      <c r="F482" s="398">
        <v>260</v>
      </c>
      <c r="G482" s="385"/>
      <c r="H482" s="803">
        <f t="shared" si="28"/>
        <v>0</v>
      </c>
    </row>
    <row r="483" spans="1:8">
      <c r="A483" s="381"/>
      <c r="B483" s="365"/>
      <c r="D483" s="408"/>
      <c r="E483" s="409"/>
      <c r="F483" s="398"/>
      <c r="G483" s="385"/>
      <c r="H483" s="803">
        <f t="shared" si="28"/>
        <v>0</v>
      </c>
    </row>
    <row r="484" spans="1:8" ht="28.5">
      <c r="A484" s="381">
        <v>4</v>
      </c>
      <c r="B484" s="365" t="s">
        <v>919</v>
      </c>
      <c r="C484" s="370" t="s">
        <v>904</v>
      </c>
      <c r="D484" s="370" t="s">
        <v>1187</v>
      </c>
      <c r="E484" s="550" t="s">
        <v>3</v>
      </c>
      <c r="F484" s="551">
        <v>1</v>
      </c>
      <c r="G484" s="385"/>
      <c r="H484" s="803">
        <f t="shared" si="28"/>
        <v>0</v>
      </c>
    </row>
    <row r="485" spans="1:8">
      <c r="A485" s="479"/>
      <c r="B485" s="480"/>
      <c r="C485" s="401"/>
      <c r="D485" s="560"/>
      <c r="E485" s="373"/>
      <c r="F485" s="390"/>
      <c r="G485" s="391"/>
      <c r="H485" s="806"/>
    </row>
    <row r="486" spans="1:8">
      <c r="D486" s="561"/>
      <c r="E486" s="449"/>
      <c r="F486" s="543"/>
      <c r="G486" s="562"/>
      <c r="H486" s="809"/>
    </row>
    <row r="487" spans="1:8" ht="15" thickBot="1">
      <c r="A487" s="381">
        <v>6</v>
      </c>
      <c r="B487" s="365" t="s">
        <v>919</v>
      </c>
      <c r="C487" s="370"/>
      <c r="D487" s="563" t="s">
        <v>1188</v>
      </c>
      <c r="E487" s="544"/>
      <c r="F487" s="545"/>
      <c r="G487" s="455"/>
      <c r="H487" s="805">
        <f>SUM(H474:H484)</f>
        <v>0</v>
      </c>
    </row>
    <row r="488" spans="1:8" ht="15" thickTop="1">
      <c r="A488" s="381"/>
      <c r="B488" s="365"/>
      <c r="D488" s="360"/>
      <c r="G488" s="376"/>
    </row>
    <row r="489" spans="1:8">
      <c r="A489" s="379" t="s">
        <v>1189</v>
      </c>
      <c r="B489" s="365"/>
      <c r="C489" s="546"/>
      <c r="D489" s="546" t="s">
        <v>1190</v>
      </c>
      <c r="E489" s="369"/>
      <c r="F489" s="369"/>
      <c r="G489" s="369"/>
      <c r="H489" s="363"/>
    </row>
    <row r="490" spans="1:8" ht="28.5">
      <c r="A490" s="369"/>
      <c r="B490" s="369"/>
      <c r="C490" s="515"/>
      <c r="D490" s="515" t="s">
        <v>1128</v>
      </c>
      <c r="E490" s="564"/>
      <c r="F490" s="565"/>
      <c r="G490" s="552"/>
      <c r="H490" s="819"/>
    </row>
    <row r="491" spans="1:8">
      <c r="A491" s="369"/>
      <c r="B491" s="369"/>
      <c r="C491" s="515"/>
      <c r="D491" s="515"/>
      <c r="E491" s="564"/>
      <c r="F491" s="565"/>
      <c r="G491" s="552"/>
      <c r="H491" s="819"/>
    </row>
    <row r="492" spans="1:8" ht="57">
      <c r="A492" s="381">
        <v>1</v>
      </c>
      <c r="B492" s="365" t="s">
        <v>919</v>
      </c>
      <c r="C492" s="553"/>
      <c r="D492" s="566" t="s">
        <v>1191</v>
      </c>
      <c r="E492" s="567" t="s">
        <v>66</v>
      </c>
      <c r="F492" s="568">
        <v>1</v>
      </c>
      <c r="G492" s="497"/>
      <c r="H492" s="803">
        <f t="shared" ref="H492:H508" si="29">SUM(F492*G492)</f>
        <v>0</v>
      </c>
    </row>
    <row r="493" spans="1:8">
      <c r="A493" s="369"/>
      <c r="B493" s="369"/>
      <c r="C493" s="371"/>
      <c r="D493" s="566"/>
      <c r="E493" s="567"/>
      <c r="F493" s="568"/>
      <c r="G493" s="497"/>
      <c r="H493" s="803"/>
    </row>
    <row r="494" spans="1:8" ht="57">
      <c r="A494" s="381">
        <v>2</v>
      </c>
      <c r="B494" s="365" t="s">
        <v>919</v>
      </c>
      <c r="C494" s="553"/>
      <c r="D494" s="566" t="s">
        <v>1192</v>
      </c>
      <c r="E494" s="567" t="s">
        <v>66</v>
      </c>
      <c r="F494" s="568">
        <v>1</v>
      </c>
      <c r="G494" s="497"/>
      <c r="H494" s="803">
        <f t="shared" si="29"/>
        <v>0</v>
      </c>
    </row>
    <row r="495" spans="1:8">
      <c r="A495" s="369"/>
      <c r="B495" s="369"/>
      <c r="C495" s="371"/>
      <c r="D495" s="566"/>
      <c r="E495" s="567"/>
      <c r="F495" s="568"/>
      <c r="G495" s="497"/>
      <c r="H495" s="803"/>
    </row>
    <row r="496" spans="1:8" s="570" customFormat="1" ht="42.75">
      <c r="A496" s="381">
        <v>3</v>
      </c>
      <c r="B496" s="365" t="s">
        <v>919</v>
      </c>
      <c r="C496" s="553"/>
      <c r="D496" s="519" t="s">
        <v>1193</v>
      </c>
      <c r="E496" s="383" t="s">
        <v>66</v>
      </c>
      <c r="F496" s="569">
        <v>15</v>
      </c>
      <c r="G496" s="385"/>
      <c r="H496" s="803">
        <f t="shared" si="29"/>
        <v>0</v>
      </c>
    </row>
    <row r="497" spans="1:8" s="570" customFormat="1">
      <c r="A497" s="381"/>
      <c r="B497" s="365"/>
      <c r="C497" s="553"/>
      <c r="D497" s="519"/>
      <c r="E497" s="383"/>
      <c r="F497" s="569"/>
      <c r="G497" s="385"/>
      <c r="H497" s="803"/>
    </row>
    <row r="498" spans="1:8" s="570" customFormat="1">
      <c r="A498" s="381">
        <v>4</v>
      </c>
      <c r="B498" s="365" t="s">
        <v>919</v>
      </c>
      <c r="C498" s="553"/>
      <c r="D498" s="519" t="s">
        <v>1194</v>
      </c>
      <c r="E498" s="383" t="s">
        <v>3</v>
      </c>
      <c r="F498" s="569">
        <v>15</v>
      </c>
      <c r="G498" s="385"/>
      <c r="H498" s="803">
        <f t="shared" si="29"/>
        <v>0</v>
      </c>
    </row>
    <row r="499" spans="1:8">
      <c r="A499" s="369"/>
      <c r="B499" s="369"/>
      <c r="C499" s="371"/>
      <c r="D499" s="566"/>
      <c r="E499" s="567"/>
      <c r="F499" s="568"/>
      <c r="G499" s="497"/>
      <c r="H499" s="803"/>
    </row>
    <row r="500" spans="1:8">
      <c r="A500" s="381">
        <v>5</v>
      </c>
      <c r="B500" s="365" t="s">
        <v>919</v>
      </c>
      <c r="C500" s="553"/>
      <c r="D500" s="382" t="s">
        <v>1195</v>
      </c>
      <c r="E500" s="361"/>
      <c r="F500" s="407"/>
      <c r="G500" s="571"/>
      <c r="H500" s="803"/>
    </row>
    <row r="501" spans="1:8">
      <c r="A501" s="381">
        <v>5</v>
      </c>
      <c r="B501" s="365" t="s">
        <v>919</v>
      </c>
      <c r="C501" s="365">
        <f>SUM(C500+1)</f>
        <v>1</v>
      </c>
      <c r="D501" s="408" t="s">
        <v>1186</v>
      </c>
      <c r="E501" s="409" t="s">
        <v>427</v>
      </c>
      <c r="F501" s="398">
        <v>430</v>
      </c>
      <c r="G501" s="385"/>
      <c r="H501" s="803">
        <f t="shared" si="29"/>
        <v>0</v>
      </c>
    </row>
    <row r="502" spans="1:8">
      <c r="A502" s="369"/>
      <c r="B502" s="369"/>
      <c r="C502" s="382"/>
      <c r="D502" s="382"/>
      <c r="E502" s="361"/>
      <c r="F502" s="407"/>
      <c r="G502" s="497"/>
      <c r="H502" s="803"/>
    </row>
    <row r="503" spans="1:8" ht="57">
      <c r="A503" s="381">
        <v>6</v>
      </c>
      <c r="B503" s="365" t="s">
        <v>919</v>
      </c>
      <c r="C503" s="553"/>
      <c r="D503" s="428" t="s">
        <v>1135</v>
      </c>
      <c r="E503" s="429"/>
      <c r="F503" s="572"/>
      <c r="G503" s="559"/>
      <c r="H503" s="803"/>
    </row>
    <row r="504" spans="1:8">
      <c r="A504" s="369">
        <v>6</v>
      </c>
      <c r="B504" s="369" t="s">
        <v>919</v>
      </c>
      <c r="C504" s="365">
        <f>SUM(C503+1)</f>
        <v>1</v>
      </c>
      <c r="D504" s="428" t="s">
        <v>1196</v>
      </c>
      <c r="E504" s="429" t="s">
        <v>427</v>
      </c>
      <c r="F504" s="573">
        <v>310</v>
      </c>
      <c r="G504" s="385"/>
      <c r="H504" s="803">
        <f t="shared" si="29"/>
        <v>0</v>
      </c>
    </row>
    <row r="505" spans="1:8">
      <c r="A505" s="369"/>
      <c r="B505" s="369"/>
      <c r="C505" s="574"/>
      <c r="D505" s="428"/>
      <c r="E505" s="429"/>
      <c r="F505" s="573"/>
      <c r="G505" s="385"/>
      <c r="H505" s="803"/>
    </row>
    <row r="506" spans="1:8">
      <c r="A506" s="381">
        <v>7</v>
      </c>
      <c r="B506" s="365" t="s">
        <v>919</v>
      </c>
      <c r="C506" s="574"/>
      <c r="D506" s="428" t="s">
        <v>1197</v>
      </c>
      <c r="E506" s="429" t="s">
        <v>66</v>
      </c>
      <c r="F506" s="573">
        <v>5</v>
      </c>
      <c r="G506" s="385"/>
      <c r="H506" s="803">
        <f t="shared" si="29"/>
        <v>0</v>
      </c>
    </row>
    <row r="507" spans="1:8">
      <c r="A507" s="369"/>
      <c r="B507" s="369"/>
      <c r="C507" s="574"/>
      <c r="D507" s="428"/>
      <c r="E507" s="429"/>
      <c r="F507" s="573"/>
      <c r="G507" s="559"/>
      <c r="H507" s="803"/>
    </row>
    <row r="508" spans="1:8">
      <c r="A508" s="381">
        <v>8</v>
      </c>
      <c r="B508" s="365" t="s">
        <v>919</v>
      </c>
      <c r="C508" s="553"/>
      <c r="D508" s="428" t="s">
        <v>1198</v>
      </c>
      <c r="E508" s="361" t="s">
        <v>66</v>
      </c>
      <c r="F508" s="407">
        <v>1</v>
      </c>
      <c r="G508" s="497"/>
      <c r="H508" s="803">
        <f t="shared" si="29"/>
        <v>0</v>
      </c>
    </row>
    <row r="509" spans="1:8">
      <c r="A509" s="479"/>
      <c r="B509" s="480"/>
      <c r="C509" s="401"/>
      <c r="D509" s="560"/>
      <c r="E509" s="373"/>
      <c r="F509" s="390"/>
      <c r="G509" s="391"/>
      <c r="H509" s="806"/>
    </row>
    <row r="510" spans="1:8">
      <c r="D510" s="561"/>
      <c r="E510" s="449"/>
      <c r="F510" s="543"/>
      <c r="G510" s="562"/>
      <c r="H510" s="809"/>
    </row>
    <row r="511" spans="1:8" ht="15" thickBot="1">
      <c r="A511" s="381"/>
      <c r="B511" s="365"/>
      <c r="C511" s="370"/>
      <c r="D511" s="563" t="s">
        <v>1199</v>
      </c>
      <c r="E511" s="544"/>
      <c r="F511" s="545"/>
      <c r="G511" s="455"/>
      <c r="H511" s="805">
        <f>SUM(H492:H509)</f>
        <v>0</v>
      </c>
    </row>
    <row r="512" spans="1:8" ht="15" thickTop="1">
      <c r="A512" s="381"/>
      <c r="B512" s="365"/>
      <c r="D512" s="575"/>
      <c r="E512" s="383"/>
      <c r="F512" s="569"/>
      <c r="H512" s="815"/>
    </row>
    <row r="513" spans="1:8">
      <c r="A513" s="379" t="s">
        <v>1200</v>
      </c>
      <c r="B513" s="365"/>
      <c r="C513" s="546"/>
      <c r="D513" s="546" t="s">
        <v>1201</v>
      </c>
      <c r="E513" s="383"/>
      <c r="F513" s="569"/>
      <c r="H513" s="815"/>
    </row>
    <row r="514" spans="1:8" ht="57">
      <c r="A514" s="379"/>
      <c r="B514" s="365"/>
      <c r="C514" s="546"/>
      <c r="D514" s="515" t="s">
        <v>1202</v>
      </c>
      <c r="E514" s="383"/>
      <c r="F514" s="569"/>
      <c r="H514" s="815"/>
    </row>
    <row r="515" spans="1:8">
      <c r="A515" s="381"/>
      <c r="B515" s="365"/>
      <c r="D515" s="575"/>
      <c r="E515" s="383"/>
      <c r="F515" s="569"/>
      <c r="H515" s="815"/>
    </row>
    <row r="516" spans="1:8" ht="57">
      <c r="A516" s="381">
        <v>1</v>
      </c>
      <c r="B516" s="365" t="s">
        <v>919</v>
      </c>
      <c r="D516" s="428" t="s">
        <v>1203</v>
      </c>
      <c r="E516" s="383" t="s">
        <v>3</v>
      </c>
      <c r="F516" s="569">
        <v>5</v>
      </c>
      <c r="G516" s="385"/>
      <c r="H516" s="803">
        <f t="shared" ref="H516:H524" si="30">SUM(F516*G516)</f>
        <v>0</v>
      </c>
    </row>
    <row r="517" spans="1:8">
      <c r="A517" s="381"/>
      <c r="B517" s="365"/>
      <c r="D517" s="575"/>
      <c r="E517" s="383"/>
      <c r="F517" s="569"/>
      <c r="H517" s="803"/>
    </row>
    <row r="518" spans="1:8">
      <c r="A518" s="381">
        <v>2</v>
      </c>
      <c r="B518" s="365" t="s">
        <v>919</v>
      </c>
      <c r="C518" s="553"/>
      <c r="D518" s="382" t="s">
        <v>1195</v>
      </c>
      <c r="E518" s="361"/>
      <c r="F518" s="407"/>
      <c r="G518" s="571"/>
      <c r="H518" s="803"/>
    </row>
    <row r="519" spans="1:8">
      <c r="A519" s="381">
        <v>2</v>
      </c>
      <c r="B519" s="365" t="s">
        <v>919</v>
      </c>
      <c r="C519" s="365">
        <f>SUM(C518+1)</f>
        <v>1</v>
      </c>
      <c r="D519" s="408" t="s">
        <v>1186</v>
      </c>
      <c r="E519" s="409" t="s">
        <v>427</v>
      </c>
      <c r="F519" s="398">
        <v>430</v>
      </c>
      <c r="G519" s="385"/>
      <c r="H519" s="803">
        <f t="shared" si="30"/>
        <v>0</v>
      </c>
    </row>
    <row r="520" spans="1:8">
      <c r="A520" s="369"/>
      <c r="B520" s="369"/>
      <c r="D520" s="369"/>
      <c r="E520" s="361"/>
      <c r="F520" s="437"/>
      <c r="G520" s="385"/>
      <c r="H520" s="803"/>
    </row>
    <row r="521" spans="1:8" ht="57">
      <c r="A521" s="381">
        <v>3</v>
      </c>
      <c r="B521" s="365" t="s">
        <v>919</v>
      </c>
      <c r="C521" s="553"/>
      <c r="D521" s="428" t="s">
        <v>1135</v>
      </c>
      <c r="E521" s="429"/>
      <c r="F521" s="572"/>
      <c r="G521" s="559"/>
      <c r="H521" s="803"/>
    </row>
    <row r="522" spans="1:8">
      <c r="A522" s="369">
        <v>3</v>
      </c>
      <c r="B522" s="369" t="s">
        <v>919</v>
      </c>
      <c r="C522" s="365">
        <f>SUM(C521+1)</f>
        <v>1</v>
      </c>
      <c r="D522" s="369" t="s">
        <v>1024</v>
      </c>
      <c r="E522" s="361" t="s">
        <v>427</v>
      </c>
      <c r="F522" s="437">
        <v>160</v>
      </c>
      <c r="G522" s="385"/>
      <c r="H522" s="803">
        <f t="shared" si="30"/>
        <v>0</v>
      </c>
    </row>
    <row r="523" spans="1:8">
      <c r="A523" s="381"/>
      <c r="B523" s="365"/>
      <c r="D523" s="575"/>
      <c r="E523" s="383"/>
      <c r="F523" s="569"/>
      <c r="H523" s="803"/>
    </row>
    <row r="524" spans="1:8">
      <c r="A524" s="381">
        <v>4</v>
      </c>
      <c r="B524" s="365" t="s">
        <v>919</v>
      </c>
      <c r="D524" s="519" t="s">
        <v>1204</v>
      </c>
      <c r="E524" s="383" t="s">
        <v>66</v>
      </c>
      <c r="F524" s="569">
        <v>1</v>
      </c>
      <c r="H524" s="803">
        <f t="shared" si="30"/>
        <v>0</v>
      </c>
    </row>
    <row r="525" spans="1:8">
      <c r="A525" s="479"/>
      <c r="B525" s="480"/>
      <c r="C525" s="401"/>
      <c r="D525" s="560"/>
      <c r="E525" s="373"/>
      <c r="F525" s="390"/>
      <c r="G525" s="391"/>
      <c r="H525" s="806"/>
    </row>
    <row r="526" spans="1:8">
      <c r="D526" s="561"/>
      <c r="E526" s="449"/>
      <c r="F526" s="543"/>
      <c r="G526" s="562"/>
      <c r="H526" s="809"/>
    </row>
    <row r="527" spans="1:8" ht="15" thickBot="1">
      <c r="A527" s="381"/>
      <c r="B527" s="365"/>
      <c r="C527" s="370"/>
      <c r="D527" s="563" t="s">
        <v>1205</v>
      </c>
      <c r="E527" s="544"/>
      <c r="F527" s="545"/>
      <c r="G527" s="455"/>
      <c r="H527" s="805">
        <f>SUM(H516:H524)</f>
        <v>0</v>
      </c>
    </row>
    <row r="528" spans="1:8" ht="15" thickTop="1">
      <c r="A528" s="381"/>
      <c r="B528" s="365"/>
      <c r="D528" s="575"/>
      <c r="E528" s="383"/>
      <c r="F528" s="569"/>
      <c r="H528" s="815"/>
    </row>
    <row r="529" spans="1:8">
      <c r="A529" s="381"/>
      <c r="B529" s="365"/>
      <c r="D529" s="369"/>
      <c r="E529" s="369"/>
      <c r="F529" s="369"/>
      <c r="G529" s="369"/>
      <c r="H529" s="363"/>
    </row>
    <row r="530" spans="1:8">
      <c r="A530" s="576" t="s">
        <v>1206</v>
      </c>
      <c r="C530" s="380"/>
      <c r="D530" s="372" t="s">
        <v>1207</v>
      </c>
      <c r="F530" s="376"/>
      <c r="G530" s="431"/>
      <c r="H530" s="803"/>
    </row>
    <row r="531" spans="1:8">
      <c r="H531" s="803"/>
    </row>
    <row r="532" spans="1:8">
      <c r="A532" s="374">
        <v>1</v>
      </c>
      <c r="B532" s="354" t="s">
        <v>919</v>
      </c>
      <c r="C532" s="408"/>
      <c r="D532" s="408" t="s">
        <v>1208</v>
      </c>
      <c r="E532" s="409" t="s">
        <v>66</v>
      </c>
      <c r="F532" s="398">
        <v>1</v>
      </c>
      <c r="G532" s="385"/>
      <c r="H532" s="803">
        <f t="shared" ref="H532:H541" si="31">SUM(F532*G532)</f>
        <v>0</v>
      </c>
    </row>
    <row r="533" spans="1:8">
      <c r="C533" s="408"/>
      <c r="D533" s="408"/>
      <c r="E533" s="409"/>
      <c r="F533" s="398"/>
      <c r="G533" s="385"/>
      <c r="H533" s="803"/>
    </row>
    <row r="534" spans="1:8" ht="28.5">
      <c r="A534" s="374">
        <v>2</v>
      </c>
      <c r="B534" s="354" t="s">
        <v>919</v>
      </c>
      <c r="C534" s="408"/>
      <c r="D534" s="408" t="s">
        <v>1209</v>
      </c>
      <c r="E534" s="474"/>
      <c r="F534" s="475"/>
      <c r="G534" s="487"/>
      <c r="H534" s="803"/>
    </row>
    <row r="535" spans="1:8">
      <c r="A535" s="374">
        <v>2</v>
      </c>
      <c r="B535" s="354" t="s">
        <v>919</v>
      </c>
      <c r="C535" s="410"/>
      <c r="D535" s="408" t="s">
        <v>1210</v>
      </c>
      <c r="E535" s="409" t="s">
        <v>66</v>
      </c>
      <c r="F535" s="398">
        <v>1</v>
      </c>
      <c r="G535" s="385"/>
      <c r="H535" s="803">
        <f t="shared" si="31"/>
        <v>0</v>
      </c>
    </row>
    <row r="536" spans="1:8">
      <c r="A536" s="374">
        <v>2</v>
      </c>
      <c r="B536" s="354" t="s">
        <v>919</v>
      </c>
      <c r="C536" s="410"/>
      <c r="D536" s="408" t="s">
        <v>1211</v>
      </c>
      <c r="E536" s="409" t="s">
        <v>66</v>
      </c>
      <c r="F536" s="398">
        <v>1</v>
      </c>
      <c r="G536" s="385"/>
      <c r="H536" s="803">
        <f t="shared" si="31"/>
        <v>0</v>
      </c>
    </row>
    <row r="537" spans="1:8">
      <c r="A537" s="374">
        <v>2</v>
      </c>
      <c r="B537" s="354" t="s">
        <v>919</v>
      </c>
      <c r="C537" s="410"/>
      <c r="D537" s="408" t="s">
        <v>1212</v>
      </c>
      <c r="E537" s="409" t="s">
        <v>66</v>
      </c>
      <c r="F537" s="398">
        <v>1</v>
      </c>
      <c r="G537" s="385"/>
      <c r="H537" s="803">
        <f t="shared" si="31"/>
        <v>0</v>
      </c>
    </row>
    <row r="538" spans="1:8" ht="28.5">
      <c r="A538" s="374">
        <v>2</v>
      </c>
      <c r="B538" s="354" t="s">
        <v>919</v>
      </c>
      <c r="C538" s="410"/>
      <c r="D538" s="382" t="s">
        <v>1213</v>
      </c>
      <c r="E538" s="409" t="s">
        <v>66</v>
      </c>
      <c r="F538" s="398">
        <v>1</v>
      </c>
      <c r="G538" s="385"/>
      <c r="H538" s="803">
        <f t="shared" si="31"/>
        <v>0</v>
      </c>
    </row>
    <row r="539" spans="1:8">
      <c r="C539" s="410"/>
      <c r="D539" s="382"/>
      <c r="E539" s="409"/>
      <c r="F539" s="398"/>
      <c r="G539" s="385"/>
      <c r="H539" s="803"/>
    </row>
    <row r="540" spans="1:8" ht="28.5">
      <c r="A540" s="374">
        <v>3</v>
      </c>
      <c r="B540" s="577" t="s">
        <v>919</v>
      </c>
      <c r="C540" s="408"/>
      <c r="D540" s="408" t="s">
        <v>1214</v>
      </c>
      <c r="E540" s="474"/>
      <c r="F540" s="475"/>
      <c r="G540" s="487"/>
      <c r="H540" s="803"/>
    </row>
    <row r="541" spans="1:8" ht="28.5">
      <c r="A541" s="374">
        <v>3</v>
      </c>
      <c r="B541" s="577" t="s">
        <v>919</v>
      </c>
      <c r="C541" s="365">
        <f>SUM(C540+1)</f>
        <v>1</v>
      </c>
      <c r="D541" s="408" t="s">
        <v>1215</v>
      </c>
      <c r="E541" s="409" t="s">
        <v>66</v>
      </c>
      <c r="F541" s="398">
        <v>1</v>
      </c>
      <c r="G541" s="385"/>
      <c r="H541" s="803">
        <f t="shared" si="31"/>
        <v>0</v>
      </c>
    </row>
    <row r="542" spans="1:8" ht="28.5">
      <c r="B542" s="577"/>
      <c r="D542" s="408" t="s">
        <v>1216</v>
      </c>
      <c r="E542" s="409"/>
      <c r="F542" s="398"/>
      <c r="G542" s="385"/>
      <c r="H542" s="803"/>
    </row>
    <row r="543" spans="1:8">
      <c r="A543" s="479"/>
      <c r="B543" s="480"/>
      <c r="C543" s="401"/>
      <c r="D543" s="560"/>
      <c r="E543" s="373"/>
      <c r="F543" s="390"/>
      <c r="G543" s="391"/>
      <c r="H543" s="806"/>
    </row>
    <row r="544" spans="1:8">
      <c r="D544" s="561"/>
      <c r="E544" s="449"/>
      <c r="F544" s="543"/>
      <c r="G544" s="562"/>
      <c r="H544" s="809"/>
    </row>
    <row r="545" spans="1:8" ht="15" thickBot="1">
      <c r="D545" s="578" t="s">
        <v>1217</v>
      </c>
      <c r="E545" s="467"/>
      <c r="F545" s="454"/>
      <c r="G545" s="455"/>
      <c r="H545" s="805">
        <f>SUM(H532:H541)</f>
        <v>0</v>
      </c>
    </row>
    <row r="546" spans="1:8" ht="15" thickTop="1">
      <c r="H546" s="803"/>
    </row>
    <row r="547" spans="1:8">
      <c r="D547" s="579"/>
      <c r="E547" s="441"/>
      <c r="H547" s="803"/>
    </row>
    <row r="548" spans="1:8">
      <c r="D548" s="579"/>
      <c r="E548" s="446"/>
      <c r="F548" s="390"/>
      <c r="G548" s="580"/>
      <c r="H548" s="806"/>
    </row>
    <row r="549" spans="1:8" ht="18">
      <c r="A549" s="984" t="s">
        <v>1248</v>
      </c>
      <c r="B549" s="985"/>
      <c r="C549" s="355"/>
      <c r="D549" s="585" t="s">
        <v>1238</v>
      </c>
      <c r="E549" s="356"/>
      <c r="F549" s="357"/>
      <c r="G549" s="358"/>
      <c r="H549" s="820"/>
    </row>
    <row r="550" spans="1:8" ht="18">
      <c r="A550" s="586"/>
      <c r="D550" s="970"/>
      <c r="H550" s="983"/>
    </row>
    <row r="551" spans="1:8" ht="18">
      <c r="A551" s="586"/>
      <c r="B551" s="369"/>
      <c r="C551" s="987" t="s">
        <v>1938</v>
      </c>
      <c r="D551" s="988" t="s">
        <v>3015</v>
      </c>
      <c r="H551" s="983"/>
    </row>
    <row r="552" spans="1:8">
      <c r="C552" s="359"/>
      <c r="D552" s="360"/>
      <c r="E552" s="361"/>
      <c r="F552" s="362"/>
      <c r="G552" s="363"/>
      <c r="H552" s="803"/>
    </row>
    <row r="553" spans="1:8" ht="18" customHeight="1">
      <c r="A553" s="1191" t="str">
        <f>A14</f>
        <v xml:space="preserve"> / </v>
      </c>
      <c r="B553" s="1192" t="s">
        <v>919</v>
      </c>
      <c r="C553" s="1193"/>
      <c r="D553" s="1194" t="str">
        <f>D14</f>
        <v>Demontažna dela</v>
      </c>
      <c r="E553" s="1195"/>
      <c r="F553" s="1196"/>
      <c r="G553" s="1197"/>
      <c r="H553" s="1198">
        <f>SUM(H31)</f>
        <v>0</v>
      </c>
    </row>
    <row r="554" spans="1:8" ht="18" customHeight="1">
      <c r="A554" s="1191" t="str">
        <f>A34</f>
        <v>A</v>
      </c>
      <c r="B554" s="1192" t="s">
        <v>919</v>
      </c>
      <c r="C554" s="1199"/>
      <c r="D554" s="1200" t="str">
        <f>D34</f>
        <v>Razdelilniki</v>
      </c>
      <c r="E554" s="1201"/>
      <c r="F554" s="1202"/>
      <c r="G554" s="1203"/>
      <c r="H554" s="1198">
        <f>SUM(H120)</f>
        <v>0</v>
      </c>
    </row>
    <row r="555" spans="1:8" ht="18" customHeight="1">
      <c r="A555" s="1191" t="str">
        <f>A122</f>
        <v>B</v>
      </c>
      <c r="B555" s="1192" t="s">
        <v>919</v>
      </c>
      <c r="C555" s="1199"/>
      <c r="D555" s="1200" t="str">
        <f>D122</f>
        <v>Razsvetljava</v>
      </c>
      <c r="E555" s="1201"/>
      <c r="F555" s="1202"/>
      <c r="G555" s="1203"/>
      <c r="H555" s="1198">
        <f>SUM(H188)</f>
        <v>0</v>
      </c>
    </row>
    <row r="556" spans="1:8" ht="18" customHeight="1">
      <c r="A556" s="1191" t="str">
        <f>A190</f>
        <v>C</v>
      </c>
      <c r="B556" s="1192" t="s">
        <v>919</v>
      </c>
      <c r="C556" s="1199"/>
      <c r="D556" s="1200" t="str">
        <f>D190</f>
        <v>Mala moč in vodovni material</v>
      </c>
      <c r="E556" s="1201"/>
      <c r="F556" s="1202"/>
      <c r="G556" s="1203"/>
      <c r="H556" s="1198">
        <f>SUM(H250)</f>
        <v>0</v>
      </c>
    </row>
    <row r="557" spans="1:8" ht="18" customHeight="1">
      <c r="A557" s="1191" t="str">
        <f>A252</f>
        <v>D</v>
      </c>
      <c r="B557" s="1192" t="s">
        <v>919</v>
      </c>
      <c r="C557" s="1199"/>
      <c r="D557" s="1200" t="str">
        <f>D252</f>
        <v>Izenačitev potencialov</v>
      </c>
      <c r="E557" s="1201"/>
      <c r="F557" s="1202"/>
      <c r="G557" s="1203"/>
      <c r="H557" s="1198">
        <f>SUM(H266)</f>
        <v>0</v>
      </c>
    </row>
    <row r="558" spans="1:8" ht="18" customHeight="1">
      <c r="A558" s="1191" t="str">
        <f>A268</f>
        <v>E</v>
      </c>
      <c r="B558" s="1204" t="s">
        <v>919</v>
      </c>
      <c r="C558" s="1205"/>
      <c r="D558" s="1206" t="str">
        <f>D268</f>
        <v>Strelovodna zaščita</v>
      </c>
      <c r="E558" s="1201"/>
      <c r="F558" s="1202"/>
      <c r="G558" s="1203"/>
      <c r="H558" s="1198">
        <f>SUM(H299)</f>
        <v>0</v>
      </c>
    </row>
    <row r="559" spans="1:8" ht="18" customHeight="1">
      <c r="A559" s="1191" t="str">
        <f>A301</f>
        <v>F</v>
      </c>
      <c r="B559" s="1204" t="s">
        <v>919</v>
      </c>
      <c r="C559" s="1205"/>
      <c r="D559" s="1207" t="str">
        <f>D301</f>
        <v>Strukturirano ožičenje</v>
      </c>
      <c r="E559" s="1201"/>
      <c r="F559" s="1202"/>
      <c r="G559" s="1203"/>
      <c r="H559" s="1198">
        <f>SUM(H365)</f>
        <v>0</v>
      </c>
    </row>
    <row r="560" spans="1:8" ht="18" customHeight="1">
      <c r="A560" s="1191" t="str">
        <f>A367</f>
        <v>G</v>
      </c>
      <c r="B560" s="1204" t="s">
        <v>919</v>
      </c>
      <c r="C560" s="1205"/>
      <c r="D560" s="1207" t="str">
        <f>D367</f>
        <v>Klicna govorna naprava</v>
      </c>
      <c r="E560" s="1201"/>
      <c r="F560" s="1202"/>
      <c r="G560" s="1203"/>
      <c r="H560" s="1198">
        <f>SUM(H389)</f>
        <v>0</v>
      </c>
    </row>
    <row r="561" spans="1:8" ht="18" customHeight="1">
      <c r="A561" s="1191" t="str">
        <f>A391</f>
        <v>H</v>
      </c>
      <c r="B561" s="1204" t="s">
        <v>919</v>
      </c>
      <c r="C561" s="1205"/>
      <c r="D561" s="1207" t="str">
        <f>D391</f>
        <v>Aktivna požarna zaščita</v>
      </c>
      <c r="E561" s="1201"/>
      <c r="F561" s="1202"/>
      <c r="G561" s="1203"/>
      <c r="H561" s="1198">
        <f>SUM(H461)</f>
        <v>0</v>
      </c>
    </row>
    <row r="562" spans="1:8" ht="18" customHeight="1">
      <c r="A562" s="1208" t="s">
        <v>1175</v>
      </c>
      <c r="B562" s="1209" t="s">
        <v>919</v>
      </c>
      <c r="C562" s="1210"/>
      <c r="D562" s="1211" t="s">
        <v>1176</v>
      </c>
      <c r="E562" s="1201"/>
      <c r="F562" s="1202"/>
      <c r="G562" s="1203"/>
      <c r="H562" s="1198">
        <f>SUM(H487)</f>
        <v>0</v>
      </c>
    </row>
    <row r="563" spans="1:8" ht="18" customHeight="1">
      <c r="A563" s="1208" t="str">
        <f>A489</f>
        <v>J</v>
      </c>
      <c r="B563" s="1209" t="s">
        <v>919</v>
      </c>
      <c r="C563" s="1210"/>
      <c r="D563" s="1211" t="str">
        <f>D489</f>
        <v>Sistem ozvočenja</v>
      </c>
      <c r="E563" s="1201"/>
      <c r="F563" s="1202"/>
      <c r="G563" s="1203"/>
      <c r="H563" s="1198">
        <f>SUM(H511)</f>
        <v>0</v>
      </c>
    </row>
    <row r="564" spans="1:8" ht="18" customHeight="1">
      <c r="A564" s="1208" t="str">
        <f>A513</f>
        <v>K</v>
      </c>
      <c r="B564" s="1209" t="s">
        <v>919</v>
      </c>
      <c r="C564" s="1210"/>
      <c r="D564" s="1211" t="str">
        <f>D513</f>
        <v>Ure</v>
      </c>
      <c r="E564" s="1201"/>
      <c r="F564" s="1202"/>
      <c r="G564" s="1203"/>
      <c r="H564" s="1198">
        <f>SUM(H527)</f>
        <v>0</v>
      </c>
    </row>
    <row r="565" spans="1:8" ht="18" customHeight="1">
      <c r="A565" s="1191" t="str">
        <f>A530</f>
        <v>L</v>
      </c>
      <c r="B565" s="1192" t="s">
        <v>919</v>
      </c>
      <c r="C565" s="1199"/>
      <c r="D565" s="1200" t="str">
        <f>D530</f>
        <v>Meritve in dokumentacija</v>
      </c>
      <c r="E565" s="1212"/>
      <c r="F565" s="1196"/>
      <c r="G565" s="1203"/>
      <c r="H565" s="1198">
        <f>SUM(H545)</f>
        <v>0</v>
      </c>
    </row>
    <row r="566" spans="1:8">
      <c r="A566" s="1213"/>
      <c r="B566" s="985"/>
      <c r="C566" s="1209"/>
      <c r="D566" s="1200"/>
      <c r="E566" s="1214"/>
      <c r="F566" s="1215"/>
      <c r="G566" s="1216"/>
      <c r="H566" s="1217"/>
    </row>
    <row r="567" spans="1:8" ht="22.5" customHeight="1">
      <c r="A567" s="576"/>
      <c r="B567" s="584"/>
      <c r="C567" s="1185"/>
      <c r="D567" s="1186" t="s">
        <v>1239</v>
      </c>
      <c r="E567" s="1187"/>
      <c r="F567" s="1188"/>
      <c r="G567" s="1189"/>
      <c r="H567" s="1190">
        <f>SUM(H553:H565)</f>
        <v>0</v>
      </c>
    </row>
    <row r="568" spans="1:8">
      <c r="C568" s="359"/>
      <c r="E568" s="361"/>
      <c r="F568" s="362"/>
      <c r="G568" s="363"/>
      <c r="H568" s="803"/>
    </row>
    <row r="572" spans="1:8" ht="18">
      <c r="A572" s="993" t="s">
        <v>1833</v>
      </c>
      <c r="B572" s="985"/>
      <c r="C572" s="994"/>
      <c r="D572" s="988" t="s">
        <v>1834</v>
      </c>
    </row>
    <row r="574" spans="1:8" ht="31.5">
      <c r="C574" s="986"/>
      <c r="D574" s="989" t="s">
        <v>3016</v>
      </c>
      <c r="E574" s="995"/>
      <c r="F574" s="995"/>
      <c r="G574" s="995"/>
      <c r="H574" s="1152"/>
    </row>
    <row r="575" spans="1:8" ht="21">
      <c r="C575" s="986"/>
      <c r="D575" s="989" t="s">
        <v>3017</v>
      </c>
      <c r="E575" s="995"/>
      <c r="F575" s="995"/>
      <c r="G575" s="995"/>
      <c r="H575" s="1152"/>
    </row>
    <row r="576" spans="1:8">
      <c r="C576" s="986"/>
      <c r="D576" s="1282"/>
      <c r="E576" s="1283"/>
      <c r="F576" s="1283"/>
      <c r="G576" s="1283"/>
      <c r="H576" s="1283"/>
    </row>
    <row r="577" spans="3:8" ht="15">
      <c r="C577" s="990" t="s">
        <v>932</v>
      </c>
      <c r="D577" s="991" t="s">
        <v>918</v>
      </c>
      <c r="E577" s="998"/>
      <c r="F577" s="999"/>
      <c r="G577" s="1000"/>
      <c r="H577" s="1001"/>
    </row>
    <row r="578" spans="3:8">
      <c r="C578" s="986"/>
      <c r="D578" s="997"/>
      <c r="E578" s="998"/>
      <c r="F578" s="999"/>
      <c r="G578" s="1000"/>
      <c r="H578" s="1001"/>
    </row>
    <row r="579" spans="3:8" ht="21">
      <c r="C579" s="996" t="s">
        <v>732</v>
      </c>
      <c r="D579" s="1002" t="s">
        <v>920</v>
      </c>
      <c r="E579" s="1003" t="s">
        <v>98</v>
      </c>
      <c r="F579" s="1004">
        <v>64</v>
      </c>
      <c r="G579" s="1005"/>
      <c r="H579" s="1153">
        <f t="shared" ref="H579" si="32">SUM(F579*G579)</f>
        <v>0</v>
      </c>
    </row>
    <row r="580" spans="3:8">
      <c r="C580" s="986"/>
      <c r="D580" s="997"/>
      <c r="E580" s="998"/>
      <c r="F580" s="999"/>
      <c r="G580" s="1000"/>
      <c r="H580" s="1001"/>
    </row>
    <row r="581" spans="3:8" ht="21">
      <c r="C581" s="996" t="s">
        <v>771</v>
      </c>
      <c r="D581" s="1007" t="s">
        <v>929</v>
      </c>
      <c r="E581" s="998" t="s">
        <v>66</v>
      </c>
      <c r="F581" s="999">
        <v>1</v>
      </c>
      <c r="G581" s="1000"/>
      <c r="H581" s="1153">
        <f t="shared" ref="H581" si="33">SUM(F581*G581)</f>
        <v>0</v>
      </c>
    </row>
    <row r="582" spans="3:8">
      <c r="C582" s="1008"/>
      <c r="D582" s="1009"/>
      <c r="E582" s="1010"/>
      <c r="F582" s="1011"/>
      <c r="G582" s="1012"/>
      <c r="H582" s="1154"/>
    </row>
    <row r="583" spans="3:8">
      <c r="C583" s="1013"/>
      <c r="D583" s="1013"/>
      <c r="E583" s="1014"/>
      <c r="F583" s="1013"/>
      <c r="G583" s="1013"/>
      <c r="H583" s="1155"/>
    </row>
    <row r="584" spans="3:8" ht="15" thickBot="1">
      <c r="C584" s="986"/>
      <c r="D584" s="1108" t="s">
        <v>931</v>
      </c>
      <c r="E584" s="1109"/>
      <c r="F584" s="1110"/>
      <c r="G584" s="1111"/>
      <c r="H584" s="1156">
        <f>SUM(H579:H581)</f>
        <v>0</v>
      </c>
    </row>
    <row r="585" spans="3:8">
      <c r="C585" s="986"/>
      <c r="D585" s="997"/>
      <c r="E585" s="1013"/>
      <c r="F585" s="1013"/>
      <c r="G585" s="1013"/>
      <c r="H585" s="1155"/>
    </row>
    <row r="586" spans="3:8" ht="15">
      <c r="C586" s="990" t="s">
        <v>972</v>
      </c>
      <c r="D586" s="991" t="s">
        <v>933</v>
      </c>
      <c r="E586" s="998"/>
      <c r="F586" s="999"/>
      <c r="G586" s="1000"/>
      <c r="H586" s="1001"/>
    </row>
    <row r="587" spans="3:8">
      <c r="C587" s="986"/>
      <c r="D587" s="1007" t="s">
        <v>934</v>
      </c>
      <c r="E587" s="998"/>
      <c r="F587" s="999"/>
      <c r="G587" s="1000"/>
      <c r="H587" s="1001"/>
    </row>
    <row r="588" spans="3:8">
      <c r="C588" s="986"/>
      <c r="D588" s="1007"/>
      <c r="E588" s="998"/>
      <c r="F588" s="999"/>
      <c r="G588" s="1000"/>
      <c r="H588" s="1001"/>
    </row>
    <row r="589" spans="3:8">
      <c r="C589" s="996" t="s">
        <v>732</v>
      </c>
      <c r="D589" s="997" t="s">
        <v>3018</v>
      </c>
      <c r="E589" s="998"/>
      <c r="F589" s="999"/>
      <c r="G589" s="1000"/>
      <c r="H589" s="1001"/>
    </row>
    <row r="590" spans="3:8" ht="31.5">
      <c r="C590" s="1015">
        <v>1</v>
      </c>
      <c r="D590" s="1002" t="s">
        <v>3019</v>
      </c>
      <c r="E590" s="1003" t="s">
        <v>66</v>
      </c>
      <c r="F590" s="1004">
        <v>1</v>
      </c>
      <c r="G590" s="1005"/>
      <c r="H590" s="1153">
        <f t="shared" ref="H590:H615" si="34">SUM(F590*G590)</f>
        <v>0</v>
      </c>
    </row>
    <row r="591" spans="3:8" ht="42">
      <c r="C591" s="1015">
        <f t="shared" ref="C591:C615" si="35">SUM(C590+1)</f>
        <v>2</v>
      </c>
      <c r="D591" s="1002" t="s">
        <v>3020</v>
      </c>
      <c r="E591" s="1003" t="s">
        <v>66</v>
      </c>
      <c r="F591" s="1004">
        <v>1</v>
      </c>
      <c r="G591" s="1005"/>
      <c r="H591" s="1153">
        <f t="shared" si="34"/>
        <v>0</v>
      </c>
    </row>
    <row r="592" spans="3:8">
      <c r="C592" s="1015">
        <f t="shared" si="35"/>
        <v>3</v>
      </c>
      <c r="D592" s="1002" t="s">
        <v>3021</v>
      </c>
      <c r="E592" s="1003" t="s">
        <v>3</v>
      </c>
      <c r="F592" s="1004">
        <v>1</v>
      </c>
      <c r="G592" s="1005"/>
      <c r="H592" s="1153">
        <f t="shared" si="34"/>
        <v>0</v>
      </c>
    </row>
    <row r="593" spans="3:8">
      <c r="C593" s="1015">
        <f t="shared" si="35"/>
        <v>4</v>
      </c>
      <c r="D593" s="1002" t="s">
        <v>3022</v>
      </c>
      <c r="E593" s="1003" t="s">
        <v>66</v>
      </c>
      <c r="F593" s="1004">
        <v>2</v>
      </c>
      <c r="G593" s="1005"/>
      <c r="H593" s="1153">
        <f t="shared" si="34"/>
        <v>0</v>
      </c>
    </row>
    <row r="594" spans="3:8">
      <c r="C594" s="1015">
        <f t="shared" si="35"/>
        <v>5</v>
      </c>
      <c r="D594" s="1002" t="s">
        <v>3023</v>
      </c>
      <c r="E594" s="1003" t="s">
        <v>66</v>
      </c>
      <c r="F594" s="1004">
        <v>2</v>
      </c>
      <c r="G594" s="1005"/>
      <c r="H594" s="1153">
        <f t="shared" si="34"/>
        <v>0</v>
      </c>
    </row>
    <row r="595" spans="3:8">
      <c r="C595" s="1015">
        <f t="shared" si="35"/>
        <v>6</v>
      </c>
      <c r="D595" s="1002" t="s">
        <v>944</v>
      </c>
      <c r="E595" s="1003" t="s">
        <v>3</v>
      </c>
      <c r="F595" s="1004">
        <v>1</v>
      </c>
      <c r="G595" s="1005"/>
      <c r="H595" s="1153">
        <f t="shared" si="34"/>
        <v>0</v>
      </c>
    </row>
    <row r="596" spans="3:8">
      <c r="C596" s="1015">
        <f t="shared" si="35"/>
        <v>7</v>
      </c>
      <c r="D596" s="1016" t="s">
        <v>3024</v>
      </c>
      <c r="E596" s="998" t="s">
        <v>66</v>
      </c>
      <c r="F596" s="999">
        <v>1</v>
      </c>
      <c r="G596" s="1005"/>
      <c r="H596" s="1153">
        <f t="shared" si="34"/>
        <v>0</v>
      </c>
    </row>
    <row r="597" spans="3:8" ht="31.5">
      <c r="C597" s="1015">
        <f t="shared" si="35"/>
        <v>8</v>
      </c>
      <c r="D597" s="1002" t="s">
        <v>3025</v>
      </c>
      <c r="E597" s="1003" t="s">
        <v>66</v>
      </c>
      <c r="F597" s="1004">
        <v>9</v>
      </c>
      <c r="G597" s="1005"/>
      <c r="H597" s="1153">
        <f t="shared" si="34"/>
        <v>0</v>
      </c>
    </row>
    <row r="598" spans="3:8" ht="31.5">
      <c r="C598" s="1015">
        <f t="shared" si="35"/>
        <v>9</v>
      </c>
      <c r="D598" s="1002" t="s">
        <v>3026</v>
      </c>
      <c r="E598" s="1003" t="s">
        <v>66</v>
      </c>
      <c r="F598" s="1004">
        <v>3</v>
      </c>
      <c r="G598" s="1005"/>
      <c r="H598" s="1153">
        <f t="shared" si="34"/>
        <v>0</v>
      </c>
    </row>
    <row r="599" spans="3:8" ht="31.5">
      <c r="C599" s="1015">
        <f t="shared" si="35"/>
        <v>10</v>
      </c>
      <c r="D599" s="1002" t="s">
        <v>3027</v>
      </c>
      <c r="E599" s="1003" t="s">
        <v>66</v>
      </c>
      <c r="F599" s="1004">
        <v>2</v>
      </c>
      <c r="G599" s="1005"/>
      <c r="H599" s="1153">
        <f t="shared" si="34"/>
        <v>0</v>
      </c>
    </row>
    <row r="600" spans="3:8">
      <c r="C600" s="1015">
        <f t="shared" si="35"/>
        <v>11</v>
      </c>
      <c r="D600" s="1002" t="s">
        <v>3021</v>
      </c>
      <c r="E600" s="1003" t="s">
        <v>3</v>
      </c>
      <c r="F600" s="1004">
        <v>14</v>
      </c>
      <c r="G600" s="1005"/>
      <c r="H600" s="1153">
        <f t="shared" si="34"/>
        <v>0</v>
      </c>
    </row>
    <row r="601" spans="3:8">
      <c r="C601" s="1015">
        <f t="shared" si="35"/>
        <v>12</v>
      </c>
      <c r="D601" s="1002" t="s">
        <v>3028</v>
      </c>
      <c r="E601" s="998" t="s">
        <v>3</v>
      </c>
      <c r="F601" s="999">
        <v>14</v>
      </c>
      <c r="G601" s="1005"/>
      <c r="H601" s="1153">
        <f t="shared" si="34"/>
        <v>0</v>
      </c>
    </row>
    <row r="602" spans="3:8">
      <c r="C602" s="1015">
        <f t="shared" si="35"/>
        <v>13</v>
      </c>
      <c r="D602" s="1016" t="s">
        <v>3029</v>
      </c>
      <c r="E602" s="998" t="s">
        <v>3</v>
      </c>
      <c r="F602" s="999">
        <v>1</v>
      </c>
      <c r="G602" s="1005"/>
      <c r="H602" s="1153">
        <f t="shared" si="34"/>
        <v>0</v>
      </c>
    </row>
    <row r="603" spans="3:8" ht="21">
      <c r="C603" s="1015">
        <f t="shared" si="35"/>
        <v>14</v>
      </c>
      <c r="D603" s="1002" t="s">
        <v>3030</v>
      </c>
      <c r="E603" s="1003" t="s">
        <v>3</v>
      </c>
      <c r="F603" s="1004">
        <v>2</v>
      </c>
      <c r="G603" s="1005"/>
      <c r="H603" s="1153">
        <f t="shared" si="34"/>
        <v>0</v>
      </c>
    </row>
    <row r="604" spans="3:8">
      <c r="C604" s="1015">
        <f t="shared" si="35"/>
        <v>15</v>
      </c>
      <c r="D604" s="1002" t="s">
        <v>3031</v>
      </c>
      <c r="E604" s="1003" t="s">
        <v>3</v>
      </c>
      <c r="F604" s="1004">
        <v>6</v>
      </c>
      <c r="G604" s="1005"/>
      <c r="H604" s="1153">
        <f t="shared" si="34"/>
        <v>0</v>
      </c>
    </row>
    <row r="605" spans="3:8" ht="21">
      <c r="C605" s="1015">
        <f t="shared" si="35"/>
        <v>16</v>
      </c>
      <c r="D605" s="1007" t="s">
        <v>3032</v>
      </c>
      <c r="E605" s="1003" t="s">
        <v>3</v>
      </c>
      <c r="F605" s="1004">
        <v>1</v>
      </c>
      <c r="G605" s="1005"/>
      <c r="H605" s="1153">
        <f t="shared" si="34"/>
        <v>0</v>
      </c>
    </row>
    <row r="606" spans="3:8">
      <c r="C606" s="1015">
        <f t="shared" si="35"/>
        <v>17</v>
      </c>
      <c r="D606" s="1016" t="s">
        <v>3033</v>
      </c>
      <c r="E606" s="1003" t="s">
        <v>66</v>
      </c>
      <c r="F606" s="1004">
        <v>1</v>
      </c>
      <c r="G606" s="1005"/>
      <c r="H606" s="1153">
        <f t="shared" si="34"/>
        <v>0</v>
      </c>
    </row>
    <row r="607" spans="3:8">
      <c r="C607" s="1015">
        <f t="shared" si="35"/>
        <v>18</v>
      </c>
      <c r="D607" s="1016" t="s">
        <v>954</v>
      </c>
      <c r="E607" s="1003" t="s">
        <v>66</v>
      </c>
      <c r="F607" s="1004">
        <v>3</v>
      </c>
      <c r="G607" s="1005"/>
      <c r="H607" s="1153">
        <f t="shared" si="34"/>
        <v>0</v>
      </c>
    </row>
    <row r="608" spans="3:8">
      <c r="C608" s="1015">
        <f t="shared" si="35"/>
        <v>19</v>
      </c>
      <c r="D608" s="1016" t="s">
        <v>955</v>
      </c>
      <c r="E608" s="1003" t="s">
        <v>3</v>
      </c>
      <c r="F608" s="1017">
        <v>38</v>
      </c>
      <c r="G608" s="1005"/>
      <c r="H608" s="1153">
        <f t="shared" si="34"/>
        <v>0</v>
      </c>
    </row>
    <row r="609" spans="3:8">
      <c r="C609" s="1015">
        <f t="shared" si="35"/>
        <v>20</v>
      </c>
      <c r="D609" s="1016" t="s">
        <v>956</v>
      </c>
      <c r="E609" s="1003" t="s">
        <v>3</v>
      </c>
      <c r="F609" s="1017">
        <v>14</v>
      </c>
      <c r="G609" s="1005"/>
      <c r="H609" s="1153">
        <f t="shared" si="34"/>
        <v>0</v>
      </c>
    </row>
    <row r="610" spans="3:8" ht="21">
      <c r="C610" s="1015">
        <f t="shared" si="35"/>
        <v>21</v>
      </c>
      <c r="D610" s="1007" t="s">
        <v>3032</v>
      </c>
      <c r="E610" s="1003" t="s">
        <v>3</v>
      </c>
      <c r="F610" s="1004">
        <v>1</v>
      </c>
      <c r="G610" s="1005"/>
      <c r="H610" s="1153">
        <f t="shared" si="34"/>
        <v>0</v>
      </c>
    </row>
    <row r="611" spans="3:8">
      <c r="C611" s="1015">
        <f t="shared" si="35"/>
        <v>22</v>
      </c>
      <c r="D611" s="1016" t="s">
        <v>938</v>
      </c>
      <c r="E611" s="998" t="s">
        <v>66</v>
      </c>
      <c r="F611" s="999">
        <v>1</v>
      </c>
      <c r="G611" s="1005"/>
      <c r="H611" s="1153">
        <f t="shared" si="34"/>
        <v>0</v>
      </c>
    </row>
    <row r="612" spans="3:8">
      <c r="C612" s="1015">
        <f t="shared" si="35"/>
        <v>23</v>
      </c>
      <c r="D612" s="1016" t="s">
        <v>939</v>
      </c>
      <c r="E612" s="1003" t="s">
        <v>66</v>
      </c>
      <c r="F612" s="1018">
        <v>1</v>
      </c>
      <c r="G612" s="1005"/>
      <c r="H612" s="1153">
        <f t="shared" si="34"/>
        <v>0</v>
      </c>
    </row>
    <row r="613" spans="3:8">
      <c r="C613" s="1015">
        <f t="shared" si="35"/>
        <v>24</v>
      </c>
      <c r="D613" s="1016" t="s">
        <v>963</v>
      </c>
      <c r="E613" s="1003" t="s">
        <v>66</v>
      </c>
      <c r="F613" s="1018">
        <v>1</v>
      </c>
      <c r="G613" s="1005"/>
      <c r="H613" s="1153">
        <f t="shared" si="34"/>
        <v>0</v>
      </c>
    </row>
    <row r="614" spans="3:8" ht="21">
      <c r="C614" s="1015">
        <f t="shared" si="35"/>
        <v>25</v>
      </c>
      <c r="D614" s="1019" t="s">
        <v>940</v>
      </c>
      <c r="E614" s="1003" t="s">
        <v>66</v>
      </c>
      <c r="F614" s="999">
        <v>1</v>
      </c>
      <c r="G614" s="1020"/>
      <c r="H614" s="1153">
        <f t="shared" si="34"/>
        <v>0</v>
      </c>
    </row>
    <row r="615" spans="3:8" ht="21">
      <c r="C615" s="1015">
        <f t="shared" si="35"/>
        <v>26</v>
      </c>
      <c r="D615" s="1021" t="s">
        <v>3034</v>
      </c>
      <c r="E615" s="1003" t="s">
        <v>66</v>
      </c>
      <c r="F615" s="1022">
        <v>1</v>
      </c>
      <c r="G615" s="1023"/>
      <c r="H615" s="1153">
        <f t="shared" si="34"/>
        <v>0</v>
      </c>
    </row>
    <row r="616" spans="3:8">
      <c r="C616" s="1015"/>
      <c r="D616" s="1024"/>
      <c r="E616" s="1025"/>
      <c r="F616" s="1026"/>
      <c r="G616" s="1027"/>
      <c r="H616" s="1028"/>
    </row>
    <row r="617" spans="3:8">
      <c r="C617" s="986"/>
      <c r="D617" s="1013"/>
      <c r="E617" s="998"/>
      <c r="F617" s="999"/>
      <c r="G617" s="1005"/>
      <c r="H617" s="1153"/>
    </row>
    <row r="618" spans="3:8" ht="15" thickBot="1">
      <c r="C618" s="986"/>
      <c r="D618" s="1112" t="s">
        <v>3035</v>
      </c>
      <c r="E618" s="1109" t="s">
        <v>66</v>
      </c>
      <c r="F618" s="1113">
        <v>1</v>
      </c>
      <c r="G618" s="1114">
        <f>SUM(H590:H615)</f>
        <v>0</v>
      </c>
      <c r="H618" s="1156">
        <f>PRODUCT(F618,G618)</f>
        <v>0</v>
      </c>
    </row>
    <row r="619" spans="3:8">
      <c r="C619" s="986"/>
      <c r="D619" s="1029"/>
      <c r="E619" s="1029"/>
      <c r="F619" s="1030"/>
      <c r="G619" s="1029"/>
      <c r="H619" s="1157"/>
    </row>
    <row r="620" spans="3:8" ht="15">
      <c r="C620" s="990" t="s">
        <v>1004</v>
      </c>
      <c r="D620" s="991" t="s">
        <v>973</v>
      </c>
      <c r="E620" s="1029"/>
      <c r="F620" s="1030"/>
      <c r="G620" s="1029"/>
      <c r="H620" s="1157"/>
    </row>
    <row r="621" spans="3:8">
      <c r="C621" s="1031"/>
      <c r="D621" s="1029"/>
      <c r="E621" s="1029"/>
      <c r="F621" s="1030"/>
      <c r="G621" s="1029"/>
      <c r="H621" s="1157"/>
    </row>
    <row r="622" spans="3:8">
      <c r="C622" s="996" t="s">
        <v>732</v>
      </c>
      <c r="D622" s="1007" t="s">
        <v>974</v>
      </c>
      <c r="E622" s="1029"/>
      <c r="F622" s="1030"/>
      <c r="G622" s="1029"/>
      <c r="H622" s="1157"/>
    </row>
    <row r="623" spans="3:8" ht="31.5">
      <c r="C623" s="1015">
        <v>1</v>
      </c>
      <c r="D623" s="1007" t="s">
        <v>3113</v>
      </c>
      <c r="E623" s="998" t="s">
        <v>3</v>
      </c>
      <c r="F623" s="999">
        <v>2</v>
      </c>
      <c r="G623" s="1005"/>
      <c r="H623" s="1153">
        <f t="shared" ref="H623:H628" si="36">SUM(F623*G623)</f>
        <v>0</v>
      </c>
    </row>
    <row r="624" spans="3:8" ht="21">
      <c r="C624" s="1015">
        <f t="shared" ref="C624:C628" si="37">SUM(C623+1)</f>
        <v>2</v>
      </c>
      <c r="D624" s="1007" t="s">
        <v>3114</v>
      </c>
      <c r="E624" s="998" t="s">
        <v>3</v>
      </c>
      <c r="F624" s="999">
        <v>18</v>
      </c>
      <c r="G624" s="1005"/>
      <c r="H624" s="1153">
        <f t="shared" si="36"/>
        <v>0</v>
      </c>
    </row>
    <row r="625" spans="3:8" ht="31.5">
      <c r="C625" s="1015">
        <f t="shared" si="37"/>
        <v>3</v>
      </c>
      <c r="D625" s="1007" t="s">
        <v>3115</v>
      </c>
      <c r="E625" s="998" t="s">
        <v>3</v>
      </c>
      <c r="F625" s="999">
        <v>18</v>
      </c>
      <c r="G625" s="1005"/>
      <c r="H625" s="1153">
        <f t="shared" si="36"/>
        <v>0</v>
      </c>
    </row>
    <row r="626" spans="3:8" ht="21">
      <c r="C626" s="1015">
        <f t="shared" si="37"/>
        <v>4</v>
      </c>
      <c r="D626" s="1007" t="s">
        <v>3116</v>
      </c>
      <c r="E626" s="998" t="s">
        <v>3</v>
      </c>
      <c r="F626" s="999">
        <v>4</v>
      </c>
      <c r="G626" s="1005"/>
      <c r="H626" s="1153">
        <f t="shared" si="36"/>
        <v>0</v>
      </c>
    </row>
    <row r="627" spans="3:8" ht="21">
      <c r="C627" s="1015">
        <f t="shared" si="37"/>
        <v>5</v>
      </c>
      <c r="D627" s="1007" t="s">
        <v>3117</v>
      </c>
      <c r="E627" s="998" t="s">
        <v>3</v>
      </c>
      <c r="F627" s="999">
        <v>7</v>
      </c>
      <c r="G627" s="1005"/>
      <c r="H627" s="1153">
        <f t="shared" si="36"/>
        <v>0</v>
      </c>
    </row>
    <row r="628" spans="3:8">
      <c r="C628" s="1015">
        <f t="shared" si="37"/>
        <v>6</v>
      </c>
      <c r="D628" s="1007" t="s">
        <v>3036</v>
      </c>
      <c r="E628" s="998" t="s">
        <v>3</v>
      </c>
      <c r="F628" s="999">
        <v>3</v>
      </c>
      <c r="G628" s="1005"/>
      <c r="H628" s="1153">
        <f t="shared" si="36"/>
        <v>0</v>
      </c>
    </row>
    <row r="629" spans="3:8">
      <c r="C629" s="1031"/>
      <c r="D629" s="1007"/>
      <c r="E629" s="998"/>
      <c r="F629" s="999"/>
      <c r="G629" s="1005"/>
      <c r="H629" s="1153"/>
    </row>
    <row r="630" spans="3:8" ht="31.5">
      <c r="C630" s="996" t="s">
        <v>771</v>
      </c>
      <c r="D630" s="1007" t="s">
        <v>3037</v>
      </c>
      <c r="E630" s="998"/>
      <c r="F630" s="999"/>
      <c r="G630" s="1005"/>
      <c r="H630" s="1153"/>
    </row>
    <row r="631" spans="3:8">
      <c r="C631" s="1015">
        <v>1</v>
      </c>
      <c r="D631" s="1007" t="s">
        <v>3038</v>
      </c>
      <c r="E631" s="998" t="s">
        <v>3</v>
      </c>
      <c r="F631" s="999">
        <v>4</v>
      </c>
      <c r="G631" s="1005"/>
      <c r="H631" s="1153">
        <f t="shared" ref="H631:H634" si="38">SUM(F631*G631)</f>
        <v>0</v>
      </c>
    </row>
    <row r="632" spans="3:8">
      <c r="C632" s="1015">
        <f t="shared" ref="C632:C634" si="39">SUM(C631+1)</f>
        <v>2</v>
      </c>
      <c r="D632" s="1007" t="s">
        <v>3039</v>
      </c>
      <c r="E632" s="998" t="s">
        <v>3</v>
      </c>
      <c r="F632" s="999">
        <v>1</v>
      </c>
      <c r="G632" s="1005"/>
      <c r="H632" s="1153">
        <f t="shared" si="38"/>
        <v>0</v>
      </c>
    </row>
    <row r="633" spans="3:8">
      <c r="C633" s="1015">
        <f t="shared" si="39"/>
        <v>3</v>
      </c>
      <c r="D633" s="1007" t="s">
        <v>3040</v>
      </c>
      <c r="E633" s="998" t="s">
        <v>3</v>
      </c>
      <c r="F633" s="999">
        <v>12</v>
      </c>
      <c r="G633" s="1005"/>
      <c r="H633" s="1153">
        <f t="shared" si="38"/>
        <v>0</v>
      </c>
    </row>
    <row r="634" spans="3:8">
      <c r="C634" s="1015">
        <f t="shared" si="39"/>
        <v>4</v>
      </c>
      <c r="D634" s="1007" t="s">
        <v>3041</v>
      </c>
      <c r="E634" s="998" t="s">
        <v>3</v>
      </c>
      <c r="F634" s="999">
        <v>5</v>
      </c>
      <c r="G634" s="1005"/>
      <c r="H634" s="1153">
        <f t="shared" si="38"/>
        <v>0</v>
      </c>
    </row>
    <row r="635" spans="3:8">
      <c r="C635" s="1031"/>
      <c r="D635" s="1007"/>
      <c r="E635" s="1029"/>
      <c r="F635" s="999"/>
      <c r="G635" s="1029"/>
      <c r="H635" s="1157"/>
    </row>
    <row r="636" spans="3:8" ht="21">
      <c r="C636" s="996" t="s">
        <v>856</v>
      </c>
      <c r="D636" s="1007" t="s">
        <v>976</v>
      </c>
      <c r="E636" s="998" t="s">
        <v>66</v>
      </c>
      <c r="F636" s="999">
        <v>1</v>
      </c>
      <c r="G636" s="1005"/>
      <c r="H636" s="1153">
        <f t="shared" ref="H636" si="40">SUM(F636*G636)</f>
        <v>0</v>
      </c>
    </row>
    <row r="637" spans="3:8">
      <c r="C637" s="1031"/>
      <c r="D637" s="1007"/>
      <c r="E637" s="998"/>
      <c r="F637" s="999"/>
      <c r="G637" s="1005"/>
      <c r="H637" s="1153"/>
    </row>
    <row r="638" spans="3:8" ht="21">
      <c r="C638" s="996" t="s">
        <v>904</v>
      </c>
      <c r="D638" s="1007" t="s">
        <v>3042</v>
      </c>
      <c r="E638" s="998" t="s">
        <v>66</v>
      </c>
      <c r="F638" s="999">
        <v>1</v>
      </c>
      <c r="G638" s="1005"/>
      <c r="H638" s="1153">
        <f t="shared" ref="H638" si="41">SUM(F638*G638)</f>
        <v>0</v>
      </c>
    </row>
    <row r="639" spans="3:8">
      <c r="C639" s="1031"/>
      <c r="D639" s="1007"/>
      <c r="E639" s="998"/>
      <c r="F639" s="999"/>
      <c r="G639" s="1005"/>
      <c r="H639" s="1153"/>
    </row>
    <row r="640" spans="3:8" ht="21">
      <c r="C640" s="996" t="s">
        <v>3043</v>
      </c>
      <c r="D640" s="1007" t="s">
        <v>3044</v>
      </c>
      <c r="E640" s="998"/>
      <c r="F640" s="999"/>
      <c r="G640" s="1000"/>
      <c r="H640" s="1001"/>
    </row>
    <row r="641" spans="3:8" ht="52.5">
      <c r="C641" s="1015">
        <v>1</v>
      </c>
      <c r="D641" s="1007" t="s">
        <v>979</v>
      </c>
      <c r="E641" s="998" t="s">
        <v>3</v>
      </c>
      <c r="F641" s="999">
        <v>1</v>
      </c>
      <c r="G641" s="1005"/>
      <c r="H641" s="1153">
        <f t="shared" ref="H641:H642" si="42">SUM(F641*G641)</f>
        <v>0</v>
      </c>
    </row>
    <row r="642" spans="3:8" ht="52.5">
      <c r="C642" s="1015">
        <f t="shared" ref="C642" si="43">SUM(C641+1)</f>
        <v>2</v>
      </c>
      <c r="D642" s="1007" t="s">
        <v>980</v>
      </c>
      <c r="E642" s="998" t="s">
        <v>3</v>
      </c>
      <c r="F642" s="999">
        <v>4</v>
      </c>
      <c r="G642" s="1005"/>
      <c r="H642" s="1153">
        <f t="shared" si="42"/>
        <v>0</v>
      </c>
    </row>
    <row r="643" spans="3:8">
      <c r="C643" s="1031"/>
      <c r="D643" s="1032"/>
      <c r="E643" s="1029"/>
      <c r="F643" s="1030"/>
      <c r="G643" s="1029"/>
      <c r="H643" s="1157"/>
    </row>
    <row r="644" spans="3:8">
      <c r="C644" s="996" t="s">
        <v>3045</v>
      </c>
      <c r="D644" s="1007" t="s">
        <v>3046</v>
      </c>
      <c r="E644" s="1029"/>
      <c r="F644" s="1030"/>
      <c r="G644" s="1029"/>
      <c r="H644" s="1157"/>
    </row>
    <row r="645" spans="3:8" ht="21">
      <c r="C645" s="1015">
        <v>1</v>
      </c>
      <c r="D645" s="1007" t="s">
        <v>3047</v>
      </c>
      <c r="E645" s="998" t="s">
        <v>66</v>
      </c>
      <c r="F645" s="999">
        <v>1</v>
      </c>
      <c r="G645" s="1005"/>
      <c r="H645" s="1153">
        <f t="shared" ref="H645" si="44">SUM(F645*G645)</f>
        <v>0</v>
      </c>
    </row>
    <row r="646" spans="3:8">
      <c r="C646" s="1031"/>
      <c r="D646" s="1007"/>
      <c r="E646" s="1029"/>
      <c r="F646" s="1030"/>
      <c r="G646" s="1029"/>
      <c r="H646" s="1157"/>
    </row>
    <row r="647" spans="3:8" ht="21">
      <c r="C647" s="996" t="s">
        <v>3048</v>
      </c>
      <c r="D647" s="1016" t="s">
        <v>3049</v>
      </c>
      <c r="E647" s="502"/>
      <c r="F647" s="1033"/>
      <c r="G647" s="1034"/>
      <c r="H647" s="1035"/>
    </row>
    <row r="648" spans="3:8">
      <c r="C648" s="1015">
        <v>1</v>
      </c>
      <c r="D648" s="1016" t="s">
        <v>3050</v>
      </c>
      <c r="E648" s="1036" t="s">
        <v>3</v>
      </c>
      <c r="F648" s="1036">
        <v>8</v>
      </c>
      <c r="G648" s="1034"/>
      <c r="H648" s="1153">
        <f t="shared" ref="H648:H652" si="45">SUM(F648*G648)</f>
        <v>0</v>
      </c>
    </row>
    <row r="649" spans="3:8">
      <c r="C649" s="1015">
        <f t="shared" ref="C649:C652" si="46">SUM(C648+1)</f>
        <v>2</v>
      </c>
      <c r="D649" s="1016" t="s">
        <v>3051</v>
      </c>
      <c r="E649" s="1036" t="s">
        <v>3</v>
      </c>
      <c r="F649" s="1036">
        <v>4</v>
      </c>
      <c r="G649" s="1034"/>
      <c r="H649" s="1153">
        <f t="shared" si="45"/>
        <v>0</v>
      </c>
    </row>
    <row r="650" spans="3:8">
      <c r="C650" s="1015">
        <f t="shared" si="46"/>
        <v>3</v>
      </c>
      <c r="D650" s="1016" t="s">
        <v>3052</v>
      </c>
      <c r="E650" s="1036" t="s">
        <v>3</v>
      </c>
      <c r="F650" s="1037">
        <v>7</v>
      </c>
      <c r="G650" s="1034"/>
      <c r="H650" s="1153">
        <f t="shared" si="45"/>
        <v>0</v>
      </c>
    </row>
    <row r="651" spans="3:8">
      <c r="C651" s="1015">
        <f t="shared" si="46"/>
        <v>4</v>
      </c>
      <c r="D651" s="1016" t="s">
        <v>3053</v>
      </c>
      <c r="E651" s="1036" t="s">
        <v>3</v>
      </c>
      <c r="F651" s="1036">
        <v>1</v>
      </c>
      <c r="G651" s="1034"/>
      <c r="H651" s="1153">
        <f t="shared" si="45"/>
        <v>0</v>
      </c>
    </row>
    <row r="652" spans="3:8">
      <c r="C652" s="1015">
        <f t="shared" si="46"/>
        <v>5</v>
      </c>
      <c r="D652" s="1016" t="s">
        <v>3054</v>
      </c>
      <c r="E652" s="1036" t="s">
        <v>3</v>
      </c>
      <c r="F652" s="1036">
        <v>1</v>
      </c>
      <c r="G652" s="1034"/>
      <c r="H652" s="1153">
        <f t="shared" si="45"/>
        <v>0</v>
      </c>
    </row>
    <row r="653" spans="3:8">
      <c r="C653" s="1029"/>
      <c r="D653" s="1016"/>
      <c r="E653" s="1036"/>
      <c r="F653" s="1036"/>
      <c r="G653" s="1034"/>
      <c r="H653" s="1035"/>
    </row>
    <row r="654" spans="3:8" ht="21">
      <c r="C654" s="996" t="s">
        <v>3055</v>
      </c>
      <c r="D654" s="1016" t="s">
        <v>3056</v>
      </c>
      <c r="E654" s="502"/>
      <c r="F654" s="1033"/>
      <c r="G654" s="1034"/>
      <c r="H654" s="1035"/>
    </row>
    <row r="655" spans="3:8">
      <c r="C655" s="1015">
        <v>1</v>
      </c>
      <c r="D655" s="1016" t="s">
        <v>3057</v>
      </c>
      <c r="E655" s="1036" t="s">
        <v>427</v>
      </c>
      <c r="F655" s="1036">
        <v>570</v>
      </c>
      <c r="G655" s="1034"/>
      <c r="H655" s="1153">
        <f t="shared" ref="H655:H657" si="47">SUM(F655*G655)</f>
        <v>0</v>
      </c>
    </row>
    <row r="656" spans="3:8">
      <c r="C656" s="1015">
        <f t="shared" ref="C656:C657" si="48">SUM(C655+1)</f>
        <v>2</v>
      </c>
      <c r="D656" s="1016" t="s">
        <v>3058</v>
      </c>
      <c r="E656" s="1036" t="s">
        <v>427</v>
      </c>
      <c r="F656" s="1036">
        <v>120</v>
      </c>
      <c r="G656" s="1034"/>
      <c r="H656" s="1153">
        <f t="shared" si="47"/>
        <v>0</v>
      </c>
    </row>
    <row r="657" spans="3:8">
      <c r="C657" s="1015">
        <f t="shared" si="48"/>
        <v>3</v>
      </c>
      <c r="D657" s="1016" t="s">
        <v>3059</v>
      </c>
      <c r="E657" s="1036" t="s">
        <v>427</v>
      </c>
      <c r="F657" s="1036">
        <v>255</v>
      </c>
      <c r="G657" s="1034"/>
      <c r="H657" s="1153">
        <f t="shared" si="47"/>
        <v>0</v>
      </c>
    </row>
    <row r="658" spans="3:8">
      <c r="C658" s="1029"/>
      <c r="D658" s="1016"/>
      <c r="E658" s="1036"/>
      <c r="F658" s="1036">
        <f>SUM(F655:F657)</f>
        <v>945</v>
      </c>
      <c r="G658" s="1034"/>
      <c r="H658" s="1035"/>
    </row>
    <row r="659" spans="3:8">
      <c r="C659" s="996" t="s">
        <v>3060</v>
      </c>
      <c r="D659" s="1016" t="s">
        <v>3061</v>
      </c>
      <c r="E659" s="1036"/>
      <c r="F659" s="1036"/>
      <c r="G659" s="1034"/>
      <c r="H659" s="1035"/>
    </row>
    <row r="660" spans="3:8">
      <c r="C660" s="1015">
        <v>1</v>
      </c>
      <c r="D660" s="1016" t="s">
        <v>3062</v>
      </c>
      <c r="E660" s="1036" t="s">
        <v>427</v>
      </c>
      <c r="F660" s="1037">
        <v>120</v>
      </c>
      <c r="G660" s="1034"/>
      <c r="H660" s="1153">
        <f t="shared" ref="H660:H661" si="49">SUM(F660*G660)</f>
        <v>0</v>
      </c>
    </row>
    <row r="661" spans="3:8">
      <c r="C661" s="1015">
        <f t="shared" ref="C661" si="50">SUM(C660+1)</f>
        <v>2</v>
      </c>
      <c r="D661" s="1016" t="s">
        <v>3063</v>
      </c>
      <c r="E661" s="1036" t="s">
        <v>427</v>
      </c>
      <c r="F661" s="1037">
        <v>80</v>
      </c>
      <c r="G661" s="1034"/>
      <c r="H661" s="1153">
        <f t="shared" si="49"/>
        <v>0</v>
      </c>
    </row>
    <row r="662" spans="3:8">
      <c r="C662" s="1031"/>
      <c r="D662" s="1029"/>
      <c r="E662" s="1029"/>
      <c r="F662" s="1030"/>
      <c r="G662" s="1029"/>
      <c r="H662" s="1157"/>
    </row>
    <row r="663" spans="3:8" ht="21">
      <c r="C663" s="996" t="s">
        <v>3064</v>
      </c>
      <c r="D663" s="1038" t="s">
        <v>997</v>
      </c>
      <c r="E663" s="1039"/>
      <c r="F663" s="1017"/>
      <c r="G663" s="1005"/>
      <c r="H663" s="1158"/>
    </row>
    <row r="664" spans="3:8">
      <c r="C664" s="1040"/>
      <c r="D664" s="1041" t="s">
        <v>998</v>
      </c>
      <c r="E664" s="1042"/>
      <c r="F664" s="1043"/>
      <c r="G664" s="1005"/>
      <c r="H664" s="1153"/>
    </row>
    <row r="665" spans="3:8">
      <c r="C665" s="1040"/>
      <c r="D665" s="1044"/>
      <c r="E665" s="1042"/>
      <c r="F665" s="1043"/>
      <c r="G665" s="1005"/>
      <c r="H665" s="1159"/>
    </row>
    <row r="666" spans="3:8">
      <c r="C666" s="996" t="s">
        <v>3065</v>
      </c>
      <c r="D666" s="1016" t="s">
        <v>3066</v>
      </c>
      <c r="E666" s="1014"/>
      <c r="F666" s="1045"/>
      <c r="G666" s="1046"/>
      <c r="H666" s="1047"/>
    </row>
    <row r="667" spans="3:8">
      <c r="C667" s="1015">
        <v>1</v>
      </c>
      <c r="D667" s="1016" t="s">
        <v>1000</v>
      </c>
      <c r="E667" s="1014" t="s">
        <v>3</v>
      </c>
      <c r="F667" s="1045">
        <v>8</v>
      </c>
      <c r="G667" s="1005"/>
      <c r="H667" s="1153">
        <f t="shared" ref="H667:H668" si="51">SUM(F667*G667)</f>
        <v>0</v>
      </c>
    </row>
    <row r="668" spans="3:8">
      <c r="C668" s="1015">
        <f t="shared" ref="C668" si="52">SUM(C667+1)</f>
        <v>2</v>
      </c>
      <c r="D668" s="1016" t="s">
        <v>1001</v>
      </c>
      <c r="E668" s="1014" t="s">
        <v>3</v>
      </c>
      <c r="F668" s="1045">
        <v>4</v>
      </c>
      <c r="G668" s="1005"/>
      <c r="H668" s="1153">
        <f t="shared" si="51"/>
        <v>0</v>
      </c>
    </row>
    <row r="669" spans="3:8">
      <c r="C669" s="1040"/>
      <c r="D669" s="1016"/>
      <c r="E669" s="1014"/>
      <c r="F669" s="1045"/>
      <c r="G669" s="1005"/>
      <c r="H669" s="1153"/>
    </row>
    <row r="670" spans="3:8">
      <c r="C670" s="996" t="s">
        <v>3067</v>
      </c>
      <c r="D670" s="1016" t="s">
        <v>1002</v>
      </c>
      <c r="E670" s="1014" t="s">
        <v>66</v>
      </c>
      <c r="F670" s="1045">
        <v>1</v>
      </c>
      <c r="G670" s="1005"/>
      <c r="H670" s="1153">
        <f t="shared" ref="H670" si="53">SUM(F670*G670)</f>
        <v>0</v>
      </c>
    </row>
    <row r="671" spans="3:8">
      <c r="C671" s="1048"/>
      <c r="D671" s="1049"/>
      <c r="E671" s="1050"/>
      <c r="F671" s="1051"/>
      <c r="G671" s="1052"/>
      <c r="H671" s="1160"/>
    </row>
    <row r="672" spans="3:8">
      <c r="C672" s="1015"/>
      <c r="D672" s="1115"/>
      <c r="E672" s="1116"/>
      <c r="F672" s="1117"/>
      <c r="G672" s="1118"/>
      <c r="H672" s="1161"/>
    </row>
    <row r="673" spans="3:8" ht="15" thickBot="1">
      <c r="C673" s="1015"/>
      <c r="D673" s="1108" t="s">
        <v>1003</v>
      </c>
      <c r="E673" s="1109"/>
      <c r="F673" s="1110"/>
      <c r="G673" s="1111"/>
      <c r="H673" s="1156">
        <f>SUM(H622:H670)</f>
        <v>0</v>
      </c>
    </row>
    <row r="674" spans="3:8">
      <c r="C674" s="1031"/>
      <c r="D674" s="1030"/>
      <c r="E674" s="1029"/>
      <c r="F674" s="1029"/>
      <c r="G674" s="1029"/>
      <c r="H674" s="1157"/>
    </row>
    <row r="675" spans="3:8">
      <c r="C675" s="1031"/>
      <c r="D675" s="1030"/>
      <c r="E675" s="1029"/>
      <c r="F675" s="1029"/>
      <c r="G675" s="1029"/>
      <c r="H675" s="1157"/>
    </row>
    <row r="676" spans="3:8" ht="15">
      <c r="C676" s="990" t="s">
        <v>1045</v>
      </c>
      <c r="D676" s="991" t="s">
        <v>1005</v>
      </c>
      <c r="E676" s="998"/>
      <c r="F676" s="1001"/>
      <c r="G676" s="1053"/>
      <c r="H676" s="1001"/>
    </row>
    <row r="677" spans="3:8">
      <c r="C677" s="1031"/>
      <c r="D677" s="997"/>
      <c r="E677" s="998"/>
      <c r="F677" s="1001"/>
      <c r="G677" s="1053"/>
      <c r="H677" s="1001"/>
    </row>
    <row r="678" spans="3:8" ht="42">
      <c r="C678" s="996" t="s">
        <v>732</v>
      </c>
      <c r="D678" s="1054" t="s">
        <v>3068</v>
      </c>
      <c r="E678" s="1055" t="s">
        <v>427</v>
      </c>
      <c r="F678" s="1056">
        <v>2</v>
      </c>
      <c r="G678" s="1005"/>
      <c r="H678" s="1153">
        <f t="shared" ref="H678" si="54">SUM(F678*G678)</f>
        <v>0</v>
      </c>
    </row>
    <row r="679" spans="3:8">
      <c r="C679" s="1031"/>
      <c r="D679" s="1054"/>
      <c r="E679" s="1055"/>
      <c r="F679" s="1056"/>
      <c r="G679" s="1006"/>
      <c r="H679" s="1153"/>
    </row>
    <row r="680" spans="3:8" ht="21">
      <c r="C680" s="996" t="s">
        <v>771</v>
      </c>
      <c r="D680" s="1016" t="s">
        <v>3069</v>
      </c>
      <c r="E680" s="1014"/>
      <c r="F680" s="1045"/>
      <c r="G680" s="1006"/>
      <c r="H680" s="1153"/>
    </row>
    <row r="681" spans="3:8" ht="21">
      <c r="C681" s="1015">
        <v>1</v>
      </c>
      <c r="D681" s="1016" t="s">
        <v>1008</v>
      </c>
      <c r="E681" s="998" t="s">
        <v>66</v>
      </c>
      <c r="F681" s="999">
        <v>6</v>
      </c>
      <c r="G681" s="1005"/>
      <c r="H681" s="1153">
        <f t="shared" ref="H681:H683" si="55">SUM(F681*G681)</f>
        <v>0</v>
      </c>
    </row>
    <row r="682" spans="3:8" ht="21">
      <c r="C682" s="1015">
        <f t="shared" ref="C682:C683" si="56">SUM(C681+1)</f>
        <v>2</v>
      </c>
      <c r="D682" s="1016" t="s">
        <v>3070</v>
      </c>
      <c r="E682" s="1014" t="s">
        <v>66</v>
      </c>
      <c r="F682" s="1045">
        <v>37</v>
      </c>
      <c r="G682" s="1005"/>
      <c r="H682" s="1153">
        <f t="shared" si="55"/>
        <v>0</v>
      </c>
    </row>
    <row r="683" spans="3:8" ht="21">
      <c r="C683" s="1015">
        <f t="shared" si="56"/>
        <v>3</v>
      </c>
      <c r="D683" s="1016" t="s">
        <v>1015</v>
      </c>
      <c r="E683" s="1014" t="s">
        <v>66</v>
      </c>
      <c r="F683" s="999">
        <v>3</v>
      </c>
      <c r="G683" s="1005"/>
      <c r="H683" s="1153">
        <f t="shared" si="55"/>
        <v>0</v>
      </c>
    </row>
    <row r="684" spans="3:8">
      <c r="C684" s="1031"/>
      <c r="D684" s="1016"/>
      <c r="E684" s="998"/>
      <c r="F684" s="999"/>
      <c r="G684" s="1005"/>
      <c r="H684" s="1153"/>
    </row>
    <row r="685" spans="3:8" ht="21">
      <c r="C685" s="996" t="s">
        <v>856</v>
      </c>
      <c r="D685" s="1016" t="s">
        <v>1018</v>
      </c>
      <c r="E685" s="1014"/>
      <c r="F685" s="1045"/>
      <c r="G685" s="1006"/>
      <c r="H685" s="1057"/>
    </row>
    <row r="686" spans="3:8">
      <c r="C686" s="1015">
        <v>1</v>
      </c>
      <c r="D686" s="1016" t="s">
        <v>1019</v>
      </c>
      <c r="E686" s="1014" t="s">
        <v>3</v>
      </c>
      <c r="F686" s="1045">
        <v>6</v>
      </c>
      <c r="G686" s="1005"/>
      <c r="H686" s="1153">
        <f t="shared" ref="H686:H688" si="57">SUM(F686*G686)</f>
        <v>0</v>
      </c>
    </row>
    <row r="687" spans="3:8">
      <c r="C687" s="1015">
        <f t="shared" ref="C687:C688" si="58">SUM(C686+1)</f>
        <v>2</v>
      </c>
      <c r="D687" s="1016" t="s">
        <v>1020</v>
      </c>
      <c r="E687" s="1014" t="s">
        <v>3</v>
      </c>
      <c r="F687" s="1045">
        <v>4</v>
      </c>
      <c r="G687" s="1005"/>
      <c r="H687" s="1153">
        <f t="shared" si="57"/>
        <v>0</v>
      </c>
    </row>
    <row r="688" spans="3:8">
      <c r="C688" s="1015">
        <f t="shared" si="58"/>
        <v>3</v>
      </c>
      <c r="D688" s="1016" t="s">
        <v>3071</v>
      </c>
      <c r="E688" s="1014" t="s">
        <v>3</v>
      </c>
      <c r="F688" s="1045">
        <v>12</v>
      </c>
      <c r="G688" s="1005"/>
      <c r="H688" s="1153">
        <f t="shared" si="57"/>
        <v>0</v>
      </c>
    </row>
    <row r="689" spans="3:8">
      <c r="C689" s="1031"/>
      <c r="D689" s="1016"/>
      <c r="E689" s="1014"/>
      <c r="F689" s="1045"/>
      <c r="G689" s="1005"/>
      <c r="H689" s="1153"/>
    </row>
    <row r="690" spans="3:8">
      <c r="C690" s="996" t="s">
        <v>904</v>
      </c>
      <c r="D690" s="1016" t="s">
        <v>3072</v>
      </c>
      <c r="E690" s="1014"/>
      <c r="F690" s="1045"/>
      <c r="G690" s="1006"/>
      <c r="H690" s="1057"/>
    </row>
    <row r="691" spans="3:8" ht="21">
      <c r="C691" s="1031"/>
      <c r="D691" s="1016" t="s">
        <v>3073</v>
      </c>
      <c r="E691" s="1014"/>
      <c r="F691" s="1045"/>
      <c r="G691" s="1005"/>
      <c r="H691" s="1153"/>
    </row>
    <row r="692" spans="3:8">
      <c r="C692" s="1031"/>
      <c r="D692" s="1016"/>
      <c r="E692" s="1014"/>
      <c r="F692" s="1045"/>
      <c r="G692" s="1005"/>
      <c r="H692" s="1153"/>
    </row>
    <row r="693" spans="3:8" ht="21">
      <c r="C693" s="996" t="s">
        <v>3043</v>
      </c>
      <c r="D693" s="1007" t="s">
        <v>987</v>
      </c>
      <c r="E693" s="1014"/>
      <c r="F693" s="1045"/>
      <c r="G693" s="1006"/>
      <c r="H693" s="1057"/>
    </row>
    <row r="694" spans="3:8">
      <c r="C694" s="1015">
        <v>1</v>
      </c>
      <c r="D694" s="1058" t="s">
        <v>3057</v>
      </c>
      <c r="E694" s="1014" t="s">
        <v>427</v>
      </c>
      <c r="F694" s="1059">
        <v>140</v>
      </c>
      <c r="G694" s="1005"/>
      <c r="H694" s="1153">
        <f t="shared" ref="H694:H701" si="59">SUM(F694*G694)</f>
        <v>0</v>
      </c>
    </row>
    <row r="695" spans="3:8">
      <c r="C695" s="1015">
        <f t="shared" ref="C695:C700" si="60">SUM(C694+1)</f>
        <v>2</v>
      </c>
      <c r="D695" s="1013" t="s">
        <v>3074</v>
      </c>
      <c r="E695" s="1014" t="s">
        <v>427</v>
      </c>
      <c r="F695" s="1059">
        <v>740</v>
      </c>
      <c r="G695" s="1005"/>
      <c r="H695" s="1153">
        <f t="shared" si="59"/>
        <v>0</v>
      </c>
    </row>
    <row r="696" spans="3:8">
      <c r="C696" s="1015">
        <f t="shared" si="60"/>
        <v>3</v>
      </c>
      <c r="D696" s="1013" t="s">
        <v>3075</v>
      </c>
      <c r="E696" s="1014" t="s">
        <v>427</v>
      </c>
      <c r="F696" s="1045">
        <v>80</v>
      </c>
      <c r="G696" s="1005"/>
      <c r="H696" s="1153">
        <f t="shared" si="59"/>
        <v>0</v>
      </c>
    </row>
    <row r="697" spans="3:8">
      <c r="C697" s="1015">
        <f t="shared" si="60"/>
        <v>4</v>
      </c>
      <c r="D697" s="1016" t="s">
        <v>3076</v>
      </c>
      <c r="E697" s="1014" t="s">
        <v>427</v>
      </c>
      <c r="F697" s="1045">
        <v>40</v>
      </c>
      <c r="G697" s="1005"/>
      <c r="H697" s="1153">
        <f t="shared" si="59"/>
        <v>0</v>
      </c>
    </row>
    <row r="698" spans="3:8">
      <c r="C698" s="1015">
        <f t="shared" si="60"/>
        <v>5</v>
      </c>
      <c r="D698" s="1016" t="s">
        <v>3077</v>
      </c>
      <c r="E698" s="1014" t="s">
        <v>427</v>
      </c>
      <c r="F698" s="1045">
        <v>40</v>
      </c>
      <c r="G698" s="1005"/>
      <c r="H698" s="1153">
        <f t="shared" si="59"/>
        <v>0</v>
      </c>
    </row>
    <row r="699" spans="3:8">
      <c r="C699" s="1015">
        <f t="shared" si="60"/>
        <v>6</v>
      </c>
      <c r="D699" s="1016" t="s">
        <v>3078</v>
      </c>
      <c r="E699" s="1014" t="s">
        <v>427</v>
      </c>
      <c r="F699" s="1045">
        <v>20</v>
      </c>
      <c r="G699" s="1005"/>
      <c r="H699" s="1153">
        <f t="shared" si="59"/>
        <v>0</v>
      </c>
    </row>
    <row r="700" spans="3:8">
      <c r="C700" s="1015">
        <f t="shared" si="60"/>
        <v>7</v>
      </c>
      <c r="D700" s="1016" t="s">
        <v>3079</v>
      </c>
      <c r="E700" s="1014" t="s">
        <v>427</v>
      </c>
      <c r="F700" s="1045">
        <v>140</v>
      </c>
      <c r="G700" s="1005"/>
      <c r="H700" s="1153">
        <f t="shared" si="59"/>
        <v>0</v>
      </c>
    </row>
    <row r="701" spans="3:8" ht="21">
      <c r="C701" s="1015">
        <f>SUM(C700+1)</f>
        <v>8</v>
      </c>
      <c r="D701" s="1016" t="s">
        <v>3080</v>
      </c>
      <c r="E701" s="1014" t="s">
        <v>427</v>
      </c>
      <c r="F701" s="1045">
        <v>50</v>
      </c>
      <c r="G701" s="1005"/>
      <c r="H701" s="1153">
        <f t="shared" si="59"/>
        <v>0</v>
      </c>
    </row>
    <row r="702" spans="3:8">
      <c r="C702" s="1031"/>
      <c r="D702" s="1013"/>
      <c r="E702" s="1014"/>
      <c r="F702" s="1060"/>
      <c r="G702" s="1060"/>
      <c r="H702" s="1155"/>
    </row>
    <row r="703" spans="3:8" ht="21">
      <c r="C703" s="996" t="s">
        <v>3045</v>
      </c>
      <c r="D703" s="1038" t="s">
        <v>992</v>
      </c>
      <c r="E703" s="1039"/>
      <c r="F703" s="1017"/>
      <c r="G703" s="1005"/>
      <c r="H703" s="1057"/>
    </row>
    <row r="704" spans="3:8">
      <c r="C704" s="1015">
        <v>1</v>
      </c>
      <c r="D704" s="1038" t="s">
        <v>994</v>
      </c>
      <c r="E704" s="1039" t="s">
        <v>427</v>
      </c>
      <c r="F704" s="1017">
        <v>360</v>
      </c>
      <c r="G704" s="1005"/>
      <c r="H704" s="1153">
        <f t="shared" ref="H704:H707" si="61">SUM(F704*G704)</f>
        <v>0</v>
      </c>
    </row>
    <row r="705" spans="3:8">
      <c r="C705" s="1015">
        <f t="shared" ref="C705:C707" si="62">SUM(C704+1)</f>
        <v>2</v>
      </c>
      <c r="D705" s="1038" t="s">
        <v>995</v>
      </c>
      <c r="E705" s="1039" t="s">
        <v>427</v>
      </c>
      <c r="F705" s="1017">
        <v>40</v>
      </c>
      <c r="G705" s="1005"/>
      <c r="H705" s="1153">
        <f t="shared" si="61"/>
        <v>0</v>
      </c>
    </row>
    <row r="706" spans="3:8">
      <c r="C706" s="1015">
        <f t="shared" si="62"/>
        <v>3</v>
      </c>
      <c r="D706" s="1038" t="s">
        <v>1032</v>
      </c>
      <c r="E706" s="1039" t="s">
        <v>427</v>
      </c>
      <c r="F706" s="1017">
        <v>60</v>
      </c>
      <c r="G706" s="1005"/>
      <c r="H706" s="1153">
        <f t="shared" si="61"/>
        <v>0</v>
      </c>
    </row>
    <row r="707" spans="3:8">
      <c r="C707" s="1015">
        <f t="shared" si="62"/>
        <v>4</v>
      </c>
      <c r="D707" s="1038" t="s">
        <v>3081</v>
      </c>
      <c r="E707" s="1039" t="s">
        <v>427</v>
      </c>
      <c r="F707" s="1017">
        <v>50</v>
      </c>
      <c r="G707" s="1005"/>
      <c r="H707" s="1153">
        <f t="shared" si="61"/>
        <v>0</v>
      </c>
    </row>
    <row r="708" spans="3:8">
      <c r="C708" s="1031"/>
      <c r="D708" s="1038"/>
      <c r="E708" s="1039"/>
      <c r="F708" s="1017"/>
      <c r="G708" s="1005"/>
      <c r="H708" s="1153"/>
    </row>
    <row r="709" spans="3:8" ht="21">
      <c r="C709" s="996" t="s">
        <v>3048</v>
      </c>
      <c r="D709" s="1007" t="s">
        <v>1034</v>
      </c>
      <c r="E709" s="998"/>
      <c r="F709" s="999"/>
      <c r="G709" s="1006"/>
      <c r="H709" s="1057"/>
    </row>
    <row r="710" spans="3:8">
      <c r="C710" s="1015">
        <v>1</v>
      </c>
      <c r="D710" s="1007" t="s">
        <v>1036</v>
      </c>
      <c r="E710" s="998" t="s">
        <v>427</v>
      </c>
      <c r="F710" s="999">
        <v>20</v>
      </c>
      <c r="G710" s="1005"/>
      <c r="H710" s="1153">
        <f t="shared" ref="H710:H712" si="63">SUM(F710*G710)</f>
        <v>0</v>
      </c>
    </row>
    <row r="711" spans="3:8">
      <c r="C711" s="1015">
        <f t="shared" ref="C711:C712" si="64">SUM(C710+1)</f>
        <v>2</v>
      </c>
      <c r="D711" s="1007" t="s">
        <v>1037</v>
      </c>
      <c r="E711" s="998" t="s">
        <v>427</v>
      </c>
      <c r="F711" s="999">
        <v>30</v>
      </c>
      <c r="G711" s="1005"/>
      <c r="H711" s="1153">
        <f t="shared" si="63"/>
        <v>0</v>
      </c>
    </row>
    <row r="712" spans="3:8">
      <c r="C712" s="1015">
        <f t="shared" si="64"/>
        <v>3</v>
      </c>
      <c r="D712" s="1007" t="s">
        <v>1038</v>
      </c>
      <c r="E712" s="998" t="s">
        <v>427</v>
      </c>
      <c r="F712" s="999">
        <v>16</v>
      </c>
      <c r="G712" s="1005"/>
      <c r="H712" s="1153">
        <f t="shared" si="63"/>
        <v>0</v>
      </c>
    </row>
    <row r="713" spans="3:8">
      <c r="C713" s="1031"/>
      <c r="D713" s="1007"/>
      <c r="E713" s="998"/>
      <c r="F713" s="999"/>
      <c r="G713" s="1005"/>
      <c r="H713" s="1153"/>
    </row>
    <row r="714" spans="3:8">
      <c r="C714" s="996" t="s">
        <v>3055</v>
      </c>
      <c r="D714" s="1016" t="s">
        <v>3066</v>
      </c>
      <c r="E714" s="1014"/>
      <c r="F714" s="1045"/>
      <c r="G714" s="1046"/>
      <c r="H714" s="1057"/>
    </row>
    <row r="715" spans="3:8">
      <c r="C715" s="1015">
        <v>1</v>
      </c>
      <c r="D715" s="1016" t="s">
        <v>1000</v>
      </c>
      <c r="E715" s="1014" t="s">
        <v>3</v>
      </c>
      <c r="F715" s="1045">
        <v>8</v>
      </c>
      <c r="G715" s="1005"/>
      <c r="H715" s="1153">
        <f t="shared" ref="H715:H716" si="65">SUM(F715*G715)</f>
        <v>0</v>
      </c>
    </row>
    <row r="716" spans="3:8">
      <c r="C716" s="1015">
        <f t="shared" ref="C716" si="66">SUM(C715+1)</f>
        <v>2</v>
      </c>
      <c r="D716" s="1016" t="s">
        <v>1001</v>
      </c>
      <c r="E716" s="1014" t="s">
        <v>3</v>
      </c>
      <c r="F716" s="1045">
        <v>16</v>
      </c>
      <c r="G716" s="1005"/>
      <c r="H716" s="1153">
        <f t="shared" si="65"/>
        <v>0</v>
      </c>
    </row>
    <row r="717" spans="3:8">
      <c r="C717" s="1031"/>
      <c r="D717" s="1016"/>
      <c r="E717" s="1014"/>
      <c r="F717" s="1045"/>
      <c r="G717" s="1006"/>
      <c r="H717" s="1057"/>
    </row>
    <row r="718" spans="3:8" ht="21">
      <c r="C718" s="996" t="s">
        <v>3060</v>
      </c>
      <c r="D718" s="1016" t="s">
        <v>1039</v>
      </c>
      <c r="E718" s="1014" t="s">
        <v>66</v>
      </c>
      <c r="F718" s="1045">
        <v>16</v>
      </c>
      <c r="G718" s="1005"/>
      <c r="H718" s="1153" t="s">
        <v>3082</v>
      </c>
    </row>
    <row r="719" spans="3:8">
      <c r="C719" s="1031"/>
      <c r="D719" s="1016"/>
      <c r="E719" s="1014"/>
      <c r="F719" s="1045"/>
      <c r="G719" s="1006"/>
      <c r="H719" s="1057"/>
    </row>
    <row r="720" spans="3:8" ht="21">
      <c r="C720" s="996" t="s">
        <v>3064</v>
      </c>
      <c r="D720" s="1016" t="s">
        <v>1040</v>
      </c>
      <c r="E720" s="1014"/>
      <c r="F720" s="1045"/>
      <c r="G720" s="1005"/>
      <c r="H720" s="1153"/>
    </row>
    <row r="721" spans="3:8">
      <c r="C721" s="1015">
        <v>1</v>
      </c>
      <c r="D721" s="1016" t="s">
        <v>1041</v>
      </c>
      <c r="E721" s="1014" t="s">
        <v>66</v>
      </c>
      <c r="F721" s="1045">
        <v>2</v>
      </c>
      <c r="G721" s="1005"/>
      <c r="H721" s="1153">
        <f t="shared" ref="H721:H723" si="67">SUM(F721*G721)</f>
        <v>0</v>
      </c>
    </row>
    <row r="722" spans="3:8">
      <c r="C722" s="1031"/>
      <c r="D722" s="1016"/>
      <c r="E722" s="1014"/>
      <c r="F722" s="1045"/>
      <c r="G722" s="1006"/>
      <c r="H722" s="1153"/>
    </row>
    <row r="723" spans="3:8">
      <c r="C723" s="996" t="s">
        <v>3065</v>
      </c>
      <c r="D723" s="1019" t="s">
        <v>1043</v>
      </c>
      <c r="E723" s="1061" t="s">
        <v>98</v>
      </c>
      <c r="F723" s="1062">
        <v>1</v>
      </c>
      <c r="G723" s="1020"/>
      <c r="H723" s="1153">
        <f t="shared" si="67"/>
        <v>0</v>
      </c>
    </row>
    <row r="724" spans="3:8">
      <c r="C724" s="1031"/>
      <c r="D724" s="1019"/>
      <c r="E724" s="1061"/>
      <c r="F724" s="1062"/>
      <c r="G724" s="1020"/>
      <c r="H724" s="1153"/>
    </row>
    <row r="725" spans="3:8" ht="21">
      <c r="C725" s="996" t="s">
        <v>3067</v>
      </c>
      <c r="D725" s="1019" t="s">
        <v>3083</v>
      </c>
      <c r="E725" s="1061" t="s">
        <v>3</v>
      </c>
      <c r="F725" s="1062">
        <v>1</v>
      </c>
      <c r="G725" s="1020"/>
      <c r="H725" s="1153">
        <f t="shared" ref="H725" si="68">SUM(F725*G725)</f>
        <v>0</v>
      </c>
    </row>
    <row r="726" spans="3:8">
      <c r="C726" s="1031"/>
      <c r="D726" s="1063"/>
      <c r="E726" s="1064"/>
      <c r="F726" s="1065"/>
      <c r="G726" s="1052"/>
      <c r="H726" s="1160"/>
    </row>
    <row r="727" spans="3:8">
      <c r="C727" s="1031"/>
      <c r="D727" s="997"/>
      <c r="E727" s="998"/>
      <c r="F727" s="1001"/>
      <c r="G727" s="1053"/>
      <c r="H727" s="1001"/>
    </row>
    <row r="728" spans="3:8" ht="15" thickBot="1">
      <c r="C728" s="1031"/>
      <c r="D728" s="1119" t="s">
        <v>1044</v>
      </c>
      <c r="E728" s="1120"/>
      <c r="F728" s="1121"/>
      <c r="G728" s="1122"/>
      <c r="H728" s="1156">
        <f>SUM(H678:H725)</f>
        <v>0</v>
      </c>
    </row>
    <row r="729" spans="3:8">
      <c r="C729" s="1031"/>
      <c r="D729" s="1090"/>
      <c r="E729" s="998"/>
      <c r="F729" s="999"/>
      <c r="G729" s="1000"/>
      <c r="H729" s="1162"/>
    </row>
    <row r="730" spans="3:8">
      <c r="C730" s="1031"/>
      <c r="D730" s="1029"/>
      <c r="E730" s="1029"/>
      <c r="F730" s="1029"/>
      <c r="G730" s="1029"/>
      <c r="H730" s="1157"/>
    </row>
    <row r="731" spans="3:8" ht="15">
      <c r="C731" s="990" t="s">
        <v>1056</v>
      </c>
      <c r="D731" s="991" t="s">
        <v>1046</v>
      </c>
      <c r="E731" s="998"/>
      <c r="F731" s="1001"/>
      <c r="G731" s="1053"/>
      <c r="H731" s="1001"/>
    </row>
    <row r="732" spans="3:8">
      <c r="C732" s="1040"/>
      <c r="D732" s="997"/>
      <c r="E732" s="998"/>
      <c r="F732" s="1001"/>
      <c r="G732" s="1053"/>
      <c r="H732" s="1001"/>
    </row>
    <row r="733" spans="3:8">
      <c r="C733" s="996" t="s">
        <v>732</v>
      </c>
      <c r="D733" s="1044" t="s">
        <v>1048</v>
      </c>
      <c r="E733" s="1014"/>
      <c r="F733" s="1013"/>
      <c r="G733" s="1013"/>
      <c r="H733" s="1155"/>
    </row>
    <row r="734" spans="3:8">
      <c r="C734" s="1015">
        <v>1</v>
      </c>
      <c r="D734" s="1044" t="s">
        <v>3084</v>
      </c>
      <c r="E734" s="1042" t="s">
        <v>3</v>
      </c>
      <c r="F734" s="1043">
        <v>2</v>
      </c>
      <c r="G734" s="1005"/>
      <c r="H734" s="1153">
        <f t="shared" ref="H734:H742" si="69">SUM(F734*G734)</f>
        <v>0</v>
      </c>
    </row>
    <row r="735" spans="3:8">
      <c r="C735" s="1015"/>
      <c r="D735" s="1044"/>
      <c r="E735" s="1042"/>
      <c r="F735" s="1043"/>
      <c r="G735" s="1005"/>
      <c r="H735" s="1153"/>
    </row>
    <row r="736" spans="3:8">
      <c r="C736" s="996" t="s">
        <v>771</v>
      </c>
      <c r="D736" s="1044" t="s">
        <v>1047</v>
      </c>
      <c r="E736" s="1042" t="s">
        <v>3</v>
      </c>
      <c r="F736" s="1043">
        <v>18</v>
      </c>
      <c r="G736" s="1005"/>
      <c r="H736" s="1153">
        <f t="shared" si="69"/>
        <v>0</v>
      </c>
    </row>
    <row r="737" spans="3:8">
      <c r="C737" s="1015"/>
      <c r="D737" s="1029"/>
      <c r="E737" s="1029"/>
      <c r="F737" s="1029"/>
      <c r="G737" s="1029"/>
      <c r="H737" s="1153"/>
    </row>
    <row r="738" spans="3:8">
      <c r="C738" s="996" t="s">
        <v>856</v>
      </c>
      <c r="D738" s="1044" t="s">
        <v>3085</v>
      </c>
      <c r="E738" s="1042"/>
      <c r="F738" s="1043"/>
      <c r="G738" s="1005"/>
      <c r="H738" s="1153"/>
    </row>
    <row r="739" spans="3:8">
      <c r="C739" s="1015">
        <v>1</v>
      </c>
      <c r="D739" s="1044" t="s">
        <v>1052</v>
      </c>
      <c r="E739" s="1042" t="s">
        <v>427</v>
      </c>
      <c r="F739" s="1043">
        <v>40</v>
      </c>
      <c r="G739" s="1005"/>
      <c r="H739" s="1153">
        <f t="shared" si="69"/>
        <v>0</v>
      </c>
    </row>
    <row r="740" spans="3:8">
      <c r="C740" s="1015">
        <f t="shared" ref="C740:C741" si="70">SUM(C739+1)</f>
        <v>2</v>
      </c>
      <c r="D740" s="1044" t="s">
        <v>1053</v>
      </c>
      <c r="E740" s="1042" t="s">
        <v>427</v>
      </c>
      <c r="F740" s="1043">
        <v>40</v>
      </c>
      <c r="G740" s="1005"/>
      <c r="H740" s="1153">
        <f t="shared" si="69"/>
        <v>0</v>
      </c>
    </row>
    <row r="741" spans="3:8">
      <c r="C741" s="1015">
        <f t="shared" si="70"/>
        <v>3</v>
      </c>
      <c r="D741" s="1044" t="s">
        <v>1054</v>
      </c>
      <c r="E741" s="1042" t="s">
        <v>427</v>
      </c>
      <c r="F741" s="1043">
        <v>16</v>
      </c>
      <c r="G741" s="1005"/>
      <c r="H741" s="1153">
        <f t="shared" si="69"/>
        <v>0</v>
      </c>
    </row>
    <row r="742" spans="3:8">
      <c r="C742" s="1068">
        <v>4</v>
      </c>
      <c r="D742" s="1044" t="s">
        <v>3086</v>
      </c>
      <c r="E742" s="1042" t="s">
        <v>427</v>
      </c>
      <c r="F742" s="1043">
        <v>20</v>
      </c>
      <c r="G742" s="1005"/>
      <c r="H742" s="1153">
        <f t="shared" si="69"/>
        <v>0</v>
      </c>
    </row>
    <row r="743" spans="3:8">
      <c r="C743" s="1069"/>
      <c r="D743" s="1070"/>
      <c r="E743" s="1071"/>
      <c r="F743" s="1072"/>
      <c r="G743" s="1052"/>
      <c r="H743" s="1160"/>
    </row>
    <row r="744" spans="3:8">
      <c r="C744" s="1068"/>
      <c r="D744" s="1044"/>
      <c r="E744" s="1042"/>
      <c r="F744" s="1043"/>
      <c r="G744" s="1005"/>
      <c r="H744" s="1159"/>
    </row>
    <row r="745" spans="3:8" ht="15" thickBot="1">
      <c r="C745" s="1040"/>
      <c r="D745" s="1119" t="s">
        <v>1055</v>
      </c>
      <c r="E745" s="1123"/>
      <c r="F745" s="1121"/>
      <c r="G745" s="1124"/>
      <c r="H745" s="1156">
        <f>SUM(H734:H742)</f>
        <v>0</v>
      </c>
    </row>
    <row r="746" spans="3:8">
      <c r="C746" s="1040"/>
      <c r="D746" s="1090"/>
      <c r="E746" s="1061"/>
      <c r="F746" s="999"/>
      <c r="G746" s="1125"/>
      <c r="H746" s="1162"/>
    </row>
    <row r="747" spans="3:8">
      <c r="C747" s="1031"/>
      <c r="D747" s="1029"/>
      <c r="E747" s="1029"/>
      <c r="F747" s="1029"/>
      <c r="G747" s="1029"/>
      <c r="H747" s="1157"/>
    </row>
    <row r="748" spans="3:8" ht="15">
      <c r="C748" s="990" t="s">
        <v>1076</v>
      </c>
      <c r="D748" s="1183" t="s">
        <v>1077</v>
      </c>
      <c r="E748" s="998"/>
      <c r="F748" s="1001"/>
      <c r="G748" s="1053"/>
      <c r="H748" s="1001"/>
    </row>
    <row r="749" spans="3:8">
      <c r="C749" s="1040"/>
      <c r="D749" s="997"/>
      <c r="E749" s="998"/>
      <c r="F749" s="999"/>
      <c r="G749" s="1000"/>
      <c r="H749" s="1001"/>
    </row>
    <row r="750" spans="3:8" ht="21">
      <c r="C750" s="1040"/>
      <c r="D750" s="1073" t="s">
        <v>1078</v>
      </c>
      <c r="E750" s="1013"/>
      <c r="F750" s="1013"/>
      <c r="G750" s="1013"/>
      <c r="H750" s="1155"/>
    </row>
    <row r="751" spans="3:8">
      <c r="C751" s="1040"/>
      <c r="D751" s="1073"/>
      <c r="E751" s="1074"/>
      <c r="F751" s="1075"/>
      <c r="G751" s="1076"/>
      <c r="H751" s="1076"/>
    </row>
    <row r="752" spans="3:8">
      <c r="C752" s="1040"/>
      <c r="D752" s="1073" t="s">
        <v>1079</v>
      </c>
      <c r="E752" s="1074"/>
      <c r="F752" s="1075"/>
      <c r="G752" s="1076"/>
      <c r="H752" s="1076"/>
    </row>
    <row r="753" spans="3:8">
      <c r="C753" s="1040"/>
      <c r="D753" s="1077"/>
      <c r="E753" s="1074"/>
      <c r="F753" s="1075"/>
      <c r="G753" s="1076"/>
      <c r="H753" s="1076"/>
    </row>
    <row r="754" spans="3:8">
      <c r="C754" s="996" t="s">
        <v>732</v>
      </c>
      <c r="D754" s="1016" t="s">
        <v>3087</v>
      </c>
      <c r="E754" s="1014"/>
      <c r="F754" s="1045"/>
      <c r="G754" s="1078"/>
      <c r="H754" s="1076"/>
    </row>
    <row r="755" spans="3:8">
      <c r="C755" s="1015">
        <v>1</v>
      </c>
      <c r="D755" s="1014" t="s">
        <v>3088</v>
      </c>
      <c r="E755" s="1014"/>
      <c r="F755" s="1045"/>
      <c r="G755" s="1078"/>
      <c r="H755" s="1076"/>
    </row>
    <row r="756" spans="3:8">
      <c r="C756" s="1015">
        <f t="shared" ref="C756:C765" si="71">SUM(C755+1)</f>
        <v>2</v>
      </c>
      <c r="D756" s="1014" t="s">
        <v>1083</v>
      </c>
      <c r="E756" s="1014"/>
      <c r="F756" s="1045"/>
      <c r="G756" s="1078"/>
      <c r="H756" s="1076"/>
    </row>
    <row r="757" spans="3:8">
      <c r="C757" s="1015">
        <f t="shared" si="71"/>
        <v>3</v>
      </c>
      <c r="D757" s="1014" t="s">
        <v>1084</v>
      </c>
      <c r="E757" s="1014"/>
      <c r="F757" s="1045"/>
      <c r="G757" s="1078"/>
      <c r="H757" s="1076"/>
    </row>
    <row r="758" spans="3:8">
      <c r="C758" s="1015">
        <f t="shared" si="71"/>
        <v>4</v>
      </c>
      <c r="D758" s="1014" t="s">
        <v>3089</v>
      </c>
      <c r="E758" s="1014"/>
      <c r="F758" s="1045"/>
      <c r="G758" s="1078"/>
      <c r="H758" s="1076"/>
    </row>
    <row r="759" spans="3:8">
      <c r="C759" s="1015">
        <f t="shared" si="71"/>
        <v>5</v>
      </c>
      <c r="D759" s="1014" t="s">
        <v>3090</v>
      </c>
      <c r="E759" s="1014"/>
      <c r="F759" s="1045"/>
      <c r="G759" s="1078"/>
      <c r="H759" s="1076"/>
    </row>
    <row r="760" spans="3:8">
      <c r="C760" s="1015">
        <f t="shared" si="71"/>
        <v>6</v>
      </c>
      <c r="D760" s="1014" t="s">
        <v>3091</v>
      </c>
      <c r="E760" s="1014"/>
      <c r="F760" s="1045"/>
      <c r="G760" s="1078"/>
      <c r="H760" s="1076"/>
    </row>
    <row r="761" spans="3:8">
      <c r="C761" s="1015">
        <f t="shared" si="71"/>
        <v>7</v>
      </c>
      <c r="D761" s="1014" t="s">
        <v>3092</v>
      </c>
      <c r="E761" s="1014"/>
      <c r="F761" s="1045"/>
      <c r="G761" s="1078"/>
      <c r="H761" s="1076"/>
    </row>
    <row r="762" spans="3:8">
      <c r="C762" s="1015">
        <f t="shared" si="71"/>
        <v>8</v>
      </c>
      <c r="D762" s="1014" t="s">
        <v>1096</v>
      </c>
      <c r="E762" s="1014"/>
      <c r="F762" s="1045"/>
      <c r="G762" s="1078"/>
      <c r="H762" s="1076"/>
    </row>
    <row r="763" spans="3:8">
      <c r="C763" s="1015">
        <f t="shared" si="71"/>
        <v>9</v>
      </c>
      <c r="D763" s="1014" t="s">
        <v>1097</v>
      </c>
      <c r="E763" s="1014"/>
      <c r="F763" s="1045"/>
      <c r="G763" s="1078"/>
      <c r="H763" s="1076"/>
    </row>
    <row r="764" spans="3:8">
      <c r="C764" s="1015">
        <f t="shared" si="71"/>
        <v>10</v>
      </c>
      <c r="D764" s="1014" t="s">
        <v>1098</v>
      </c>
      <c r="E764" s="1014"/>
      <c r="F764" s="1045"/>
      <c r="G764" s="1078"/>
      <c r="H764" s="1076"/>
    </row>
    <row r="765" spans="3:8">
      <c r="C765" s="1015">
        <f t="shared" si="71"/>
        <v>11</v>
      </c>
      <c r="D765" s="1064" t="s">
        <v>3093</v>
      </c>
      <c r="E765" s="1064"/>
      <c r="F765" s="1065"/>
      <c r="G765" s="1079"/>
      <c r="H765" s="1163"/>
    </row>
    <row r="766" spans="3:8">
      <c r="C766" s="1068"/>
      <c r="D766" s="1080"/>
      <c r="E766" s="1003"/>
      <c r="F766" s="1004"/>
      <c r="G766" s="1081"/>
      <c r="H766" s="1081"/>
    </row>
    <row r="767" spans="3:8" ht="15" thickBot="1">
      <c r="C767" s="1015"/>
      <c r="D767" s="1126" t="s">
        <v>1101</v>
      </c>
      <c r="E767" s="1109" t="s">
        <v>66</v>
      </c>
      <c r="F767" s="1113">
        <v>1</v>
      </c>
      <c r="G767" s="1114"/>
      <c r="H767" s="1156">
        <f t="shared" ref="H767" si="72">SUM(F767*G767)</f>
        <v>0</v>
      </c>
    </row>
    <row r="768" spans="3:8">
      <c r="C768" s="1015"/>
      <c r="D768" s="1013"/>
      <c r="E768" s="1014"/>
      <c r="F768" s="1013"/>
      <c r="G768" s="1013"/>
      <c r="H768" s="1155"/>
    </row>
    <row r="769" spans="3:8" ht="21">
      <c r="C769" s="996" t="s">
        <v>771</v>
      </c>
      <c r="D769" s="1016" t="s">
        <v>3094</v>
      </c>
      <c r="E769" s="1036"/>
      <c r="F769" s="1036"/>
      <c r="G769" s="1034"/>
      <c r="H769" s="1001"/>
    </row>
    <row r="770" spans="3:8">
      <c r="C770" s="1015">
        <v>1</v>
      </c>
      <c r="D770" s="1016" t="s">
        <v>3095</v>
      </c>
      <c r="E770" s="1082" t="s">
        <v>66</v>
      </c>
      <c r="F770" s="1083">
        <v>5</v>
      </c>
      <c r="G770" s="1005"/>
      <c r="H770" s="1153">
        <f t="shared" ref="H770:H782" si="73">SUM(F770*G770)</f>
        <v>0</v>
      </c>
    </row>
    <row r="771" spans="3:8">
      <c r="C771" s="1015">
        <f t="shared" ref="C771" si="74">SUM(C770+1)</f>
        <v>2</v>
      </c>
      <c r="D771" s="1016" t="s">
        <v>3096</v>
      </c>
      <c r="E771" s="1082" t="s">
        <v>66</v>
      </c>
      <c r="F771" s="1083">
        <v>4</v>
      </c>
      <c r="G771" s="1005"/>
      <c r="H771" s="1153">
        <f t="shared" si="73"/>
        <v>0</v>
      </c>
    </row>
    <row r="772" spans="3:8">
      <c r="C772" s="1015"/>
      <c r="D772" s="1084"/>
      <c r="E772" s="1074"/>
      <c r="F772" s="1075"/>
      <c r="G772" s="1006"/>
      <c r="H772" s="1153"/>
    </row>
    <row r="773" spans="3:8" ht="21">
      <c r="C773" s="996" t="s">
        <v>856</v>
      </c>
      <c r="D773" s="1084" t="s">
        <v>1108</v>
      </c>
      <c r="E773" s="1014"/>
      <c r="F773" s="1013"/>
      <c r="G773" s="1006"/>
      <c r="H773" s="1153"/>
    </row>
    <row r="774" spans="3:8">
      <c r="C774" s="1015">
        <v>1</v>
      </c>
      <c r="D774" s="1084" t="s">
        <v>3097</v>
      </c>
      <c r="E774" s="1074" t="s">
        <v>427</v>
      </c>
      <c r="F774" s="1075">
        <v>180</v>
      </c>
      <c r="G774" s="1005"/>
      <c r="H774" s="1153">
        <f t="shared" si="73"/>
        <v>0</v>
      </c>
    </row>
    <row r="775" spans="3:8">
      <c r="C775" s="1015"/>
      <c r="D775" s="1084"/>
      <c r="E775" s="1074"/>
      <c r="F775" s="1075"/>
      <c r="G775" s="1006"/>
      <c r="H775" s="1153"/>
    </row>
    <row r="776" spans="3:8">
      <c r="C776" s="996" t="s">
        <v>904</v>
      </c>
      <c r="D776" s="1084" t="s">
        <v>1116</v>
      </c>
      <c r="E776" s="1074"/>
      <c r="F776" s="1075"/>
      <c r="G776" s="1006"/>
      <c r="H776" s="1153"/>
    </row>
    <row r="777" spans="3:8">
      <c r="C777" s="1015">
        <v>1</v>
      </c>
      <c r="D777" s="1084" t="s">
        <v>1117</v>
      </c>
      <c r="E777" s="1074" t="s">
        <v>66</v>
      </c>
      <c r="F777" s="1075">
        <v>13</v>
      </c>
      <c r="G777" s="1005"/>
      <c r="H777" s="1153">
        <f t="shared" si="73"/>
        <v>0</v>
      </c>
    </row>
    <row r="778" spans="3:8">
      <c r="C778" s="1015">
        <f t="shared" ref="C778" si="75">SUM(C777+1)</f>
        <v>2</v>
      </c>
      <c r="D778" s="1084" t="s">
        <v>1118</v>
      </c>
      <c r="E778" s="1074" t="s">
        <v>66</v>
      </c>
      <c r="F778" s="1075">
        <v>13</v>
      </c>
      <c r="G778" s="1005"/>
      <c r="H778" s="1153">
        <f t="shared" si="73"/>
        <v>0</v>
      </c>
    </row>
    <row r="779" spans="3:8">
      <c r="C779" s="1015"/>
      <c r="D779" s="1014"/>
      <c r="E779" s="1074"/>
      <c r="F779" s="1075"/>
      <c r="G779" s="1006"/>
      <c r="H779" s="1153"/>
    </row>
    <row r="780" spans="3:8">
      <c r="C780" s="996" t="s">
        <v>3043</v>
      </c>
      <c r="D780" s="1016" t="s">
        <v>1119</v>
      </c>
      <c r="E780" s="1014"/>
      <c r="F780" s="1045"/>
      <c r="G780" s="1006"/>
      <c r="H780" s="1153"/>
    </row>
    <row r="781" spans="3:8">
      <c r="C781" s="1015">
        <v>1</v>
      </c>
      <c r="D781" s="1016" t="s">
        <v>3063</v>
      </c>
      <c r="E781" s="1014" t="s">
        <v>427</v>
      </c>
      <c r="F781" s="1045">
        <v>30</v>
      </c>
      <c r="G781" s="1005"/>
      <c r="H781" s="1153">
        <f t="shared" si="73"/>
        <v>0</v>
      </c>
    </row>
    <row r="782" spans="3:8">
      <c r="C782" s="1015">
        <f t="shared" ref="C782" si="76">SUM(C781+1)</f>
        <v>2</v>
      </c>
      <c r="D782" s="1038" t="s">
        <v>1121</v>
      </c>
      <c r="E782" s="1039" t="s">
        <v>427</v>
      </c>
      <c r="F782" s="1017">
        <v>70</v>
      </c>
      <c r="G782" s="1005"/>
      <c r="H782" s="1153">
        <f t="shared" si="73"/>
        <v>0</v>
      </c>
    </row>
    <row r="783" spans="3:8">
      <c r="C783" s="1015"/>
      <c r="D783" s="1038"/>
      <c r="E783" s="1039"/>
      <c r="F783" s="1017"/>
      <c r="G783" s="1005"/>
      <c r="H783" s="1153"/>
    </row>
    <row r="784" spans="3:8" ht="21">
      <c r="C784" s="996" t="s">
        <v>3045</v>
      </c>
      <c r="D784" s="1007" t="s">
        <v>1034</v>
      </c>
      <c r="E784" s="998"/>
      <c r="F784" s="999"/>
      <c r="G784" s="1006"/>
      <c r="H784" s="1057"/>
    </row>
    <row r="785" spans="3:8">
      <c r="C785" s="1040">
        <v>1</v>
      </c>
      <c r="D785" s="1007" t="s">
        <v>1035</v>
      </c>
      <c r="E785" s="998" t="s">
        <v>427</v>
      </c>
      <c r="F785" s="999">
        <v>10</v>
      </c>
      <c r="G785" s="1005"/>
      <c r="H785" s="1153">
        <f>SUM(F785*G785)</f>
        <v>0</v>
      </c>
    </row>
    <row r="786" spans="3:8">
      <c r="C786" s="1040"/>
      <c r="D786" s="1007"/>
      <c r="E786" s="998"/>
      <c r="F786" s="999"/>
      <c r="G786" s="1005"/>
      <c r="H786" s="1153"/>
    </row>
    <row r="787" spans="3:8">
      <c r="C787" s="996" t="s">
        <v>3048</v>
      </c>
      <c r="D787" s="1007" t="s">
        <v>3098</v>
      </c>
      <c r="E787" s="998" t="s">
        <v>3</v>
      </c>
      <c r="F787" s="999">
        <v>1</v>
      </c>
      <c r="G787" s="1005"/>
      <c r="H787" s="1153">
        <f>SUM(F787*G787)</f>
        <v>0</v>
      </c>
    </row>
    <row r="788" spans="3:8">
      <c r="C788" s="1048"/>
      <c r="D788" s="1085"/>
      <c r="E788" s="1086"/>
      <c r="F788" s="1087"/>
      <c r="G788" s="1052"/>
      <c r="H788" s="1164"/>
    </row>
    <row r="789" spans="3:8">
      <c r="C789" s="1015"/>
      <c r="D789" s="1088"/>
      <c r="E789" s="1074"/>
      <c r="F789" s="1075"/>
      <c r="G789" s="1089"/>
      <c r="H789" s="1153"/>
    </row>
    <row r="790" spans="3:8" ht="15" thickBot="1">
      <c r="C790" s="1015"/>
      <c r="D790" s="1119" t="s">
        <v>1125</v>
      </c>
      <c r="E790" s="1120"/>
      <c r="F790" s="1121"/>
      <c r="G790" s="1122"/>
      <c r="H790" s="1156">
        <f>SUM(H767:H787)</f>
        <v>0</v>
      </c>
    </row>
    <row r="791" spans="3:8">
      <c r="C791" s="1031"/>
      <c r="D791" s="1029"/>
      <c r="E791" s="1029"/>
      <c r="F791" s="1029"/>
      <c r="G791" s="1029"/>
      <c r="H791" s="1157"/>
    </row>
    <row r="792" spans="3:8">
      <c r="C792" s="1031"/>
      <c r="D792" s="1029"/>
      <c r="E792" s="1029"/>
      <c r="F792" s="1029"/>
      <c r="G792" s="1029"/>
      <c r="H792" s="1157"/>
    </row>
    <row r="793" spans="3:8" ht="15">
      <c r="C793" s="990" t="s">
        <v>1126</v>
      </c>
      <c r="D793" s="1183" t="s">
        <v>3099</v>
      </c>
      <c r="E793" s="998"/>
      <c r="F793" s="999"/>
      <c r="G793" s="1000"/>
      <c r="H793" s="1162"/>
    </row>
    <row r="794" spans="3:8">
      <c r="C794" s="1015"/>
      <c r="D794" s="1090"/>
      <c r="E794" s="998"/>
      <c r="F794" s="999"/>
      <c r="G794" s="1000"/>
      <c r="H794" s="1162"/>
    </row>
    <row r="795" spans="3:8" ht="32.25">
      <c r="C795" s="996" t="s">
        <v>732</v>
      </c>
      <c r="D795" s="1091" t="s">
        <v>3100</v>
      </c>
      <c r="E795" s="998" t="s">
        <v>66</v>
      </c>
      <c r="F795" s="999">
        <v>1</v>
      </c>
      <c r="G795" s="1005"/>
      <c r="H795" s="1153">
        <f>SUM(F795*G795)</f>
        <v>0</v>
      </c>
    </row>
    <row r="796" spans="3:8">
      <c r="C796" s="1040"/>
      <c r="D796" s="1091"/>
      <c r="E796" s="998"/>
      <c r="F796" s="999"/>
      <c r="G796" s="1000"/>
      <c r="H796" s="1162"/>
    </row>
    <row r="797" spans="3:8" ht="21.75">
      <c r="C797" s="996" t="s">
        <v>771</v>
      </c>
      <c r="D797" s="1092" t="s">
        <v>3101</v>
      </c>
      <c r="E797" s="998" t="s">
        <v>66</v>
      </c>
      <c r="F797" s="999">
        <v>1</v>
      </c>
      <c r="G797" s="1005"/>
      <c r="H797" s="1153" t="s">
        <v>3102</v>
      </c>
    </row>
    <row r="798" spans="3:8">
      <c r="C798" s="1040"/>
      <c r="D798" s="1091"/>
      <c r="E798" s="998"/>
      <c r="F798" s="999"/>
      <c r="G798" s="1000"/>
      <c r="H798" s="1162"/>
    </row>
    <row r="799" spans="3:8">
      <c r="C799" s="996" t="s">
        <v>856</v>
      </c>
      <c r="D799" s="1016" t="s">
        <v>1119</v>
      </c>
      <c r="E799" s="1014"/>
      <c r="F799" s="1045"/>
      <c r="G799" s="1006"/>
      <c r="H799" s="1153"/>
    </row>
    <row r="800" spans="3:8">
      <c r="C800" s="1040">
        <v>1</v>
      </c>
      <c r="D800" s="1038" t="s">
        <v>1121</v>
      </c>
      <c r="E800" s="1039" t="s">
        <v>427</v>
      </c>
      <c r="F800" s="1017">
        <v>50</v>
      </c>
      <c r="G800" s="1005"/>
      <c r="H800" s="1153">
        <f>SUM(F800*G800)</f>
        <v>0</v>
      </c>
    </row>
    <row r="801" spans="3:8">
      <c r="C801" s="1048"/>
      <c r="D801" s="1085"/>
      <c r="E801" s="1086"/>
      <c r="F801" s="1087"/>
      <c r="G801" s="1052"/>
      <c r="H801" s="1164"/>
    </row>
    <row r="802" spans="3:8">
      <c r="C802" s="1015"/>
      <c r="D802" s="1088"/>
      <c r="E802" s="1074"/>
      <c r="F802" s="1075"/>
      <c r="G802" s="1089"/>
      <c r="H802" s="1153"/>
    </row>
    <row r="803" spans="3:8" ht="15" thickBot="1">
      <c r="C803" s="1015"/>
      <c r="D803" s="1119" t="s">
        <v>1138</v>
      </c>
      <c r="E803" s="1109"/>
      <c r="F803" s="1113"/>
      <c r="G803" s="1111"/>
      <c r="H803" s="1156">
        <f>SUM(H795:H800)</f>
        <v>0</v>
      </c>
    </row>
    <row r="804" spans="3:8">
      <c r="C804" s="1031"/>
      <c r="D804" s="1029"/>
      <c r="E804" s="1029"/>
      <c r="F804" s="1029"/>
      <c r="G804" s="1029"/>
      <c r="H804" s="1157"/>
    </row>
    <row r="805" spans="3:8">
      <c r="C805" s="1031"/>
      <c r="D805" s="1029"/>
      <c r="E805" s="1029"/>
      <c r="F805" s="1029"/>
      <c r="G805" s="1029"/>
      <c r="H805" s="1157"/>
    </row>
    <row r="806" spans="3:8" ht="15">
      <c r="C806" s="990" t="s">
        <v>1139</v>
      </c>
      <c r="D806" s="1183" t="s">
        <v>1140</v>
      </c>
      <c r="E806" s="998"/>
      <c r="F806" s="999"/>
      <c r="G806" s="1000"/>
      <c r="H806" s="1162"/>
    </row>
    <row r="807" spans="3:8">
      <c r="C807" s="1093"/>
      <c r="D807" s="1016"/>
      <c r="E807" s="998"/>
      <c r="F807" s="999"/>
      <c r="G807" s="1000"/>
      <c r="H807" s="1162"/>
    </row>
    <row r="808" spans="3:8">
      <c r="C808" s="1015"/>
      <c r="D808" s="1016" t="s">
        <v>3103</v>
      </c>
      <c r="E808" s="1094"/>
      <c r="F808" s="1095"/>
      <c r="G808" s="1096"/>
      <c r="H808" s="1001"/>
    </row>
    <row r="809" spans="3:8">
      <c r="C809" s="1015"/>
      <c r="D809" s="1016"/>
      <c r="E809" s="1094"/>
      <c r="F809" s="1095"/>
      <c r="G809" s="1096"/>
      <c r="H809" s="1001"/>
    </row>
    <row r="810" spans="3:8">
      <c r="C810" s="996" t="s">
        <v>732</v>
      </c>
      <c r="D810" s="1016" t="s">
        <v>3104</v>
      </c>
      <c r="E810" s="1094"/>
      <c r="F810" s="1095"/>
      <c r="G810" s="1096"/>
      <c r="H810" s="1001"/>
    </row>
    <row r="811" spans="3:8">
      <c r="C811" s="1015">
        <v>1</v>
      </c>
      <c r="D811" s="1016" t="s">
        <v>3105</v>
      </c>
      <c r="E811" s="1094" t="s">
        <v>427</v>
      </c>
      <c r="F811" s="1097">
        <v>120</v>
      </c>
      <c r="G811" s="1005"/>
      <c r="H811" s="1153">
        <f>SUM(F811*G811)</f>
        <v>0</v>
      </c>
    </row>
    <row r="812" spans="3:8">
      <c r="C812" s="1015">
        <f t="shared" ref="C812" si="77">SUM(C811+1)</f>
        <v>2</v>
      </c>
      <c r="D812" s="1016" t="s">
        <v>1159</v>
      </c>
      <c r="E812" s="1094" t="s">
        <v>427</v>
      </c>
      <c r="F812" s="1097">
        <v>30</v>
      </c>
      <c r="G812" s="1005"/>
      <c r="H812" s="1153">
        <f>SUM(F812*G812)</f>
        <v>0</v>
      </c>
    </row>
    <row r="813" spans="3:8">
      <c r="C813" s="1015"/>
      <c r="D813" s="1016"/>
      <c r="E813" s="1094"/>
      <c r="F813" s="1097"/>
      <c r="G813" s="1005"/>
      <c r="H813" s="1159"/>
    </row>
    <row r="814" spans="3:8">
      <c r="C814" s="996" t="s">
        <v>771</v>
      </c>
      <c r="D814" s="1016" t="s">
        <v>1119</v>
      </c>
      <c r="E814" s="1014"/>
      <c r="F814" s="1045"/>
      <c r="G814" s="1006"/>
      <c r="H814" s="1153"/>
    </row>
    <row r="815" spans="3:8">
      <c r="C815" s="1015">
        <v>1</v>
      </c>
      <c r="D815" s="1016" t="s">
        <v>3063</v>
      </c>
      <c r="E815" s="1014" t="s">
        <v>427</v>
      </c>
      <c r="F815" s="1045">
        <v>210</v>
      </c>
      <c r="G815" s="1005"/>
      <c r="H815" s="1153">
        <f>SUM(F815*G815)</f>
        <v>0</v>
      </c>
    </row>
    <row r="816" spans="3:8">
      <c r="C816" s="1015"/>
      <c r="D816" s="1016"/>
      <c r="E816" s="1029"/>
      <c r="F816" s="1029"/>
      <c r="G816" s="1029"/>
      <c r="H816" s="1157"/>
    </row>
    <row r="817" spans="3:8" ht="21">
      <c r="C817" s="996" t="s">
        <v>856</v>
      </c>
      <c r="D817" s="1007" t="s">
        <v>1034</v>
      </c>
      <c r="E817" s="998"/>
      <c r="F817" s="999"/>
      <c r="G817" s="1006"/>
      <c r="H817" s="1057"/>
    </row>
    <row r="818" spans="3:8">
      <c r="C818" s="1040"/>
      <c r="D818" s="997" t="s">
        <v>3106</v>
      </c>
      <c r="E818" s="998"/>
      <c r="F818" s="999"/>
      <c r="G818" s="1005"/>
      <c r="H818" s="1153"/>
    </row>
    <row r="819" spans="3:8">
      <c r="C819" s="1031"/>
      <c r="D819" s="1030"/>
      <c r="E819" s="1029"/>
      <c r="F819" s="1029"/>
      <c r="G819" s="1029"/>
      <c r="H819" s="1157"/>
    </row>
    <row r="820" spans="3:8">
      <c r="C820" s="996" t="s">
        <v>904</v>
      </c>
      <c r="D820" s="1016" t="s">
        <v>3107</v>
      </c>
      <c r="E820" s="1014"/>
      <c r="F820" s="1045"/>
      <c r="G820" s="1046"/>
      <c r="H820" s="1057"/>
    </row>
    <row r="821" spans="3:8" ht="21">
      <c r="C821" s="1015">
        <v>1</v>
      </c>
      <c r="D821" s="1016" t="s">
        <v>3108</v>
      </c>
      <c r="E821" s="1014" t="s">
        <v>3</v>
      </c>
      <c r="F821" s="1045">
        <v>4</v>
      </c>
      <c r="G821" s="1005"/>
      <c r="H821" s="1153">
        <f>SUM(F821*G821)</f>
        <v>0</v>
      </c>
    </row>
    <row r="822" spans="3:8">
      <c r="C822" s="1048"/>
      <c r="D822" s="1085"/>
      <c r="E822" s="1086"/>
      <c r="F822" s="1087"/>
      <c r="G822" s="1052"/>
      <c r="H822" s="1164"/>
    </row>
    <row r="823" spans="3:8">
      <c r="C823" s="1015"/>
      <c r="D823" s="1088"/>
      <c r="E823" s="1074"/>
      <c r="F823" s="1075"/>
      <c r="G823" s="1089"/>
      <c r="H823" s="1153"/>
    </row>
    <row r="824" spans="3:8" ht="15" thickBot="1">
      <c r="C824" s="1015"/>
      <c r="D824" s="1119" t="s">
        <v>1174</v>
      </c>
      <c r="E824" s="1109"/>
      <c r="F824" s="1113"/>
      <c r="G824" s="1111"/>
      <c r="H824" s="1156">
        <f>SUM(H811:H821)</f>
        <v>0</v>
      </c>
    </row>
    <row r="825" spans="3:8">
      <c r="C825" s="1031"/>
      <c r="D825" s="1019"/>
      <c r="E825" s="1029"/>
      <c r="F825" s="1030"/>
      <c r="G825" s="1029"/>
      <c r="H825" s="1157"/>
    </row>
    <row r="826" spans="3:8">
      <c r="C826" s="1031"/>
      <c r="D826" s="1019"/>
      <c r="E826" s="1029"/>
      <c r="F826" s="1030"/>
      <c r="G826" s="1029"/>
      <c r="H826" s="1157"/>
    </row>
    <row r="827" spans="3:8" ht="15">
      <c r="C827" s="1184" t="s">
        <v>1175</v>
      </c>
      <c r="D827" s="991" t="s">
        <v>1207</v>
      </c>
      <c r="E827" s="998"/>
      <c r="F827" s="1001"/>
      <c r="G827" s="1053"/>
      <c r="H827" s="1153"/>
    </row>
    <row r="828" spans="3:8">
      <c r="C828" s="1040"/>
      <c r="D828" s="1007"/>
      <c r="E828" s="998"/>
      <c r="F828" s="999"/>
      <c r="G828" s="1000"/>
      <c r="H828" s="1153"/>
    </row>
    <row r="829" spans="3:8">
      <c r="C829" s="996" t="s">
        <v>732</v>
      </c>
      <c r="D829" s="1038" t="s">
        <v>1208</v>
      </c>
      <c r="E829" s="1039" t="s">
        <v>66</v>
      </c>
      <c r="F829" s="1017">
        <v>1</v>
      </c>
      <c r="G829" s="1005"/>
      <c r="H829" s="1153">
        <f>SUM(F829*G829)</f>
        <v>0</v>
      </c>
    </row>
    <row r="830" spans="3:8">
      <c r="C830" s="1040"/>
      <c r="D830" s="1038"/>
      <c r="E830" s="1039"/>
      <c r="F830" s="1017"/>
      <c r="G830" s="1005"/>
      <c r="H830" s="1153"/>
    </row>
    <row r="831" spans="3:8">
      <c r="C831" s="996" t="s">
        <v>771</v>
      </c>
      <c r="D831" s="1038" t="s">
        <v>1209</v>
      </c>
      <c r="E831" s="1098"/>
      <c r="F831" s="1099"/>
      <c r="G831" s="1100"/>
      <c r="H831" s="1153"/>
    </row>
    <row r="832" spans="3:8">
      <c r="C832" s="1015">
        <v>1</v>
      </c>
      <c r="D832" s="1038" t="s">
        <v>1210</v>
      </c>
      <c r="E832" s="1039" t="s">
        <v>66</v>
      </c>
      <c r="F832" s="1017">
        <v>1</v>
      </c>
      <c r="G832" s="1005"/>
      <c r="H832" s="1153">
        <f>SUM(F832*G832)</f>
        <v>0</v>
      </c>
    </row>
    <row r="833" spans="3:8">
      <c r="C833" s="1015">
        <f t="shared" ref="C833:C835" si="78">SUM(C832+1)</f>
        <v>2</v>
      </c>
      <c r="D833" s="1038" t="s">
        <v>1211</v>
      </c>
      <c r="E833" s="1039" t="s">
        <v>66</v>
      </c>
      <c r="F833" s="1017" t="s">
        <v>917</v>
      </c>
      <c r="G833" s="1005"/>
      <c r="H833" s="1153"/>
    </row>
    <row r="834" spans="3:8">
      <c r="C834" s="1015">
        <f t="shared" si="78"/>
        <v>3</v>
      </c>
      <c r="D834" s="1038" t="s">
        <v>1212</v>
      </c>
      <c r="E834" s="1039" t="s">
        <v>66</v>
      </c>
      <c r="F834" s="1017">
        <v>1</v>
      </c>
      <c r="G834" s="1005"/>
      <c r="H834" s="1153">
        <f t="shared" ref="H834:H835" si="79">SUM(F834*G834)</f>
        <v>0</v>
      </c>
    </row>
    <row r="835" spans="3:8">
      <c r="C835" s="1015">
        <f t="shared" si="78"/>
        <v>4</v>
      </c>
      <c r="D835" s="1002" t="s">
        <v>1213</v>
      </c>
      <c r="E835" s="1039" t="s">
        <v>66</v>
      </c>
      <c r="F835" s="1017">
        <v>1</v>
      </c>
      <c r="G835" s="1005"/>
      <c r="H835" s="1153">
        <f t="shared" si="79"/>
        <v>0</v>
      </c>
    </row>
    <row r="836" spans="3:8">
      <c r="C836" s="1015"/>
      <c r="D836" s="1002"/>
      <c r="E836" s="1039"/>
      <c r="F836" s="1017"/>
      <c r="G836" s="1005"/>
      <c r="H836" s="1153"/>
    </row>
    <row r="837" spans="3:8" ht="21">
      <c r="C837" s="996" t="s">
        <v>856</v>
      </c>
      <c r="D837" s="1002" t="s">
        <v>3109</v>
      </c>
      <c r="E837" s="1039" t="s">
        <v>98</v>
      </c>
      <c r="F837" s="1017">
        <v>5</v>
      </c>
      <c r="G837" s="1005"/>
      <c r="H837" s="1153">
        <f>SUM(F837*G837)</f>
        <v>0</v>
      </c>
    </row>
    <row r="838" spans="3:8">
      <c r="C838" s="1040"/>
      <c r="D838" s="1002"/>
      <c r="E838" s="1039"/>
      <c r="F838" s="1017"/>
      <c r="G838" s="1005"/>
      <c r="H838" s="1153"/>
    </row>
    <row r="839" spans="3:8">
      <c r="C839" s="996" t="s">
        <v>904</v>
      </c>
      <c r="D839" s="1038" t="s">
        <v>1214</v>
      </c>
      <c r="E839" s="1098"/>
      <c r="F839" s="1099"/>
      <c r="G839" s="1100"/>
      <c r="H839" s="1153"/>
    </row>
    <row r="840" spans="3:8">
      <c r="C840" s="1040">
        <v>1</v>
      </c>
      <c r="D840" s="1038" t="s">
        <v>1215</v>
      </c>
      <c r="E840" s="1039" t="s">
        <v>66</v>
      </c>
      <c r="F840" s="1017">
        <v>1</v>
      </c>
      <c r="G840" s="1005"/>
      <c r="H840" s="1153">
        <f>SUM(F840*G840)</f>
        <v>0</v>
      </c>
    </row>
    <row r="841" spans="3:8">
      <c r="C841" s="1040"/>
      <c r="D841" s="1038"/>
      <c r="E841" s="1039"/>
      <c r="F841" s="1017"/>
      <c r="G841" s="1005"/>
      <c r="H841" s="1153"/>
    </row>
    <row r="842" spans="3:8">
      <c r="C842" s="996" t="s">
        <v>3043</v>
      </c>
      <c r="D842" s="1038" t="s">
        <v>3110</v>
      </c>
      <c r="E842" s="1098"/>
      <c r="F842" s="1099"/>
      <c r="G842" s="1100"/>
      <c r="H842" s="1153"/>
    </row>
    <row r="843" spans="3:8">
      <c r="C843" s="1040">
        <v>1</v>
      </c>
      <c r="D843" s="1038" t="s">
        <v>3111</v>
      </c>
      <c r="E843" s="1039" t="s">
        <v>66</v>
      </c>
      <c r="F843" s="1017">
        <v>1</v>
      </c>
      <c r="G843" s="1005"/>
      <c r="H843" s="1153">
        <f>SUM(F843*G843)</f>
        <v>0</v>
      </c>
    </row>
    <row r="844" spans="3:8">
      <c r="C844" s="1048"/>
      <c r="D844" s="1085"/>
      <c r="E844" s="1086"/>
      <c r="F844" s="1087"/>
      <c r="G844" s="1052"/>
      <c r="H844" s="1164"/>
    </row>
    <row r="845" spans="3:8">
      <c r="C845" s="1015"/>
      <c r="D845" s="1088"/>
      <c r="E845" s="1074"/>
      <c r="F845" s="1075"/>
      <c r="G845" s="1089"/>
      <c r="H845" s="1153"/>
    </row>
    <row r="846" spans="3:8" ht="15" thickBot="1">
      <c r="C846" s="1040"/>
      <c r="D846" s="1127" t="s">
        <v>1217</v>
      </c>
      <c r="E846" s="1128"/>
      <c r="F846" s="1113"/>
      <c r="G846" s="1111"/>
      <c r="H846" s="1156">
        <f>SUM(H829:H843)</f>
        <v>0</v>
      </c>
    </row>
    <row r="847" spans="3:8">
      <c r="C847" s="1040"/>
      <c r="D847" s="1007"/>
      <c r="E847" s="998"/>
      <c r="F847" s="999"/>
      <c r="G847" s="1000"/>
      <c r="H847" s="1153"/>
    </row>
    <row r="848" spans="3:8">
      <c r="C848" s="1040"/>
      <c r="D848" s="1101"/>
      <c r="E848" s="1061"/>
      <c r="F848" s="999"/>
      <c r="G848" s="1000"/>
      <c r="H848" s="1153"/>
    </row>
    <row r="849" spans="3:8">
      <c r="C849" s="1040"/>
      <c r="D849" s="1101"/>
      <c r="E849" s="1064"/>
      <c r="F849" s="1066"/>
      <c r="G849" s="1067"/>
      <c r="H849" s="1160"/>
    </row>
    <row r="850" spans="3:8" ht="18.75">
      <c r="C850" s="1138"/>
      <c r="D850" s="1137" t="s">
        <v>3118</v>
      </c>
      <c r="E850" s="1139"/>
      <c r="F850" s="1140"/>
      <c r="G850" s="1141"/>
      <c r="H850" s="1165"/>
    </row>
    <row r="851" spans="3:8">
      <c r="C851" s="1102"/>
      <c r="D851" s="1103"/>
      <c r="E851" s="998"/>
      <c r="F851" s="999"/>
      <c r="G851" s="1000"/>
      <c r="H851" s="1166"/>
    </row>
    <row r="852" spans="3:8" ht="19.5" customHeight="1">
      <c r="C852" s="1138" t="s">
        <v>1833</v>
      </c>
      <c r="D852" s="1144" t="s">
        <v>1834</v>
      </c>
      <c r="E852" s="998"/>
      <c r="F852" s="999"/>
      <c r="G852" s="1000"/>
      <c r="H852" s="1166"/>
    </row>
    <row r="853" spans="3:8">
      <c r="C853" s="1102"/>
      <c r="D853" s="1103"/>
      <c r="E853" s="998"/>
      <c r="F853" s="999"/>
      <c r="G853" s="1000"/>
      <c r="H853" s="1166"/>
    </row>
    <row r="854" spans="3:8">
      <c r="C854" s="1104"/>
      <c r="D854" s="1105"/>
      <c r="E854" s="1106"/>
      <c r="F854" s="1107"/>
      <c r="G854" s="1080"/>
      <c r="H854" s="1167"/>
    </row>
    <row r="855" spans="3:8" ht="15.75">
      <c r="C855" s="1129" t="str">
        <f t="shared" ref="C855:D855" si="80">C577</f>
        <v>A</v>
      </c>
      <c r="D855" s="1130" t="str">
        <f t="shared" si="80"/>
        <v>Demontažna dela</v>
      </c>
      <c r="E855" s="1130"/>
      <c r="F855" s="1131"/>
      <c r="G855" s="1132"/>
      <c r="H855" s="1168">
        <f>SUM(H584)</f>
        <v>0</v>
      </c>
    </row>
    <row r="856" spans="3:8" ht="15.75">
      <c r="C856" s="1129" t="str">
        <f t="shared" ref="C856:D856" si="81">C586</f>
        <v>B</v>
      </c>
      <c r="D856" s="1130" t="str">
        <f t="shared" si="81"/>
        <v>Razdelilniki</v>
      </c>
      <c r="E856" s="1130"/>
      <c r="F856" s="1131"/>
      <c r="G856" s="1132"/>
      <c r="H856" s="1168">
        <f>SUM(H618)</f>
        <v>0</v>
      </c>
    </row>
    <row r="857" spans="3:8" ht="15.75">
      <c r="C857" s="1129" t="str">
        <f t="shared" ref="C857:D857" si="82">C620</f>
        <v>C</v>
      </c>
      <c r="D857" s="1130" t="str">
        <f t="shared" si="82"/>
        <v>Razsvetljava</v>
      </c>
      <c r="E857" s="1130"/>
      <c r="F857" s="1131"/>
      <c r="G857" s="1132"/>
      <c r="H857" s="1168">
        <f>SUM(H673)</f>
        <v>0</v>
      </c>
    </row>
    <row r="858" spans="3:8" ht="15.75">
      <c r="C858" s="1129" t="str">
        <f t="shared" ref="C858:D858" si="83">C676</f>
        <v>D</v>
      </c>
      <c r="D858" s="1130" t="str">
        <f t="shared" si="83"/>
        <v>Mala moč in vodovni material</v>
      </c>
      <c r="E858" s="1130"/>
      <c r="F858" s="1131"/>
      <c r="G858" s="1132"/>
      <c r="H858" s="1168">
        <f>SUM(H728)</f>
        <v>0</v>
      </c>
    </row>
    <row r="859" spans="3:8" ht="15.75">
      <c r="C859" s="1129" t="str">
        <f t="shared" ref="C859:D859" si="84">C731</f>
        <v>E</v>
      </c>
      <c r="D859" s="1130" t="str">
        <f t="shared" si="84"/>
        <v>Izenačitev potencialov</v>
      </c>
      <c r="E859" s="1130"/>
      <c r="F859" s="1131"/>
      <c r="G859" s="1132"/>
      <c r="H859" s="1168">
        <f>SUM(H745)</f>
        <v>0</v>
      </c>
    </row>
    <row r="860" spans="3:8" ht="15.75">
      <c r="C860" s="1129" t="str">
        <f t="shared" ref="C860:D860" si="85">C748</f>
        <v>F</v>
      </c>
      <c r="D860" s="1130" t="str">
        <f t="shared" si="85"/>
        <v>Strukturirano ožičenje</v>
      </c>
      <c r="E860" s="1130"/>
      <c r="F860" s="1131"/>
      <c r="G860" s="1132"/>
      <c r="H860" s="1168">
        <f>SUM(H790)</f>
        <v>0</v>
      </c>
    </row>
    <row r="861" spans="3:8" ht="15.75">
      <c r="C861" s="1129" t="str">
        <f t="shared" ref="C861:D861" si="86">C793</f>
        <v>G</v>
      </c>
      <c r="D861" s="1130" t="str">
        <f t="shared" si="86"/>
        <v>Hišna govorna naprava</v>
      </c>
      <c r="E861" s="1130"/>
      <c r="F861" s="1131"/>
      <c r="G861" s="1132"/>
      <c r="H861" s="1168">
        <f>SUM(H803)</f>
        <v>0</v>
      </c>
    </row>
    <row r="862" spans="3:8" ht="15.75">
      <c r="C862" s="1129" t="str">
        <f t="shared" ref="C862:D862" si="87">C806</f>
        <v>H</v>
      </c>
      <c r="D862" s="1130" t="str">
        <f t="shared" si="87"/>
        <v>Aktivna požarna zaščita</v>
      </c>
      <c r="E862" s="1130"/>
      <c r="F862" s="1131"/>
      <c r="G862" s="1132"/>
      <c r="H862" s="1168">
        <f>SUM(H824)</f>
        <v>0</v>
      </c>
    </row>
    <row r="863" spans="3:8" ht="15.75">
      <c r="C863" s="1129" t="str">
        <f t="shared" ref="C863:D863" si="88">C827</f>
        <v>I</v>
      </c>
      <c r="D863" s="1130" t="str">
        <f t="shared" si="88"/>
        <v>Meritve in dokumentacija</v>
      </c>
      <c r="E863" s="1130"/>
      <c r="F863" s="1131"/>
      <c r="G863" s="1132"/>
      <c r="H863" s="1168">
        <f>SUM(H846)</f>
        <v>0</v>
      </c>
    </row>
    <row r="864" spans="3:8">
      <c r="C864" s="1133"/>
      <c r="D864" s="1134"/>
      <c r="E864" s="1134"/>
      <c r="F864" s="1135"/>
      <c r="G864" s="1134"/>
      <c r="H864" s="1169"/>
    </row>
    <row r="865" spans="1:8" ht="16.5" thickBot="1">
      <c r="C865" s="1136"/>
      <c r="D865" s="1145" t="s">
        <v>3112</v>
      </c>
      <c r="E865" s="1146"/>
      <c r="F865" s="1147"/>
      <c r="G865" s="1148"/>
      <c r="H865" s="1170">
        <f>SUM(H855:H863)</f>
        <v>0</v>
      </c>
    </row>
    <row r="866" spans="1:8" ht="15" thickTop="1"/>
    <row r="869" spans="1:8" ht="18">
      <c r="A869" s="984" t="s">
        <v>1248</v>
      </c>
      <c r="B869" s="985"/>
      <c r="C869" s="355"/>
      <c r="D869" s="585" t="s">
        <v>3119</v>
      </c>
    </row>
    <row r="870" spans="1:8" ht="18">
      <c r="A870" s="586"/>
      <c r="D870" s="970"/>
    </row>
    <row r="871" spans="1:8" ht="18">
      <c r="A871" s="586"/>
      <c r="B871" s="369"/>
      <c r="C871" s="987" t="s">
        <v>1938</v>
      </c>
      <c r="D871" s="988" t="s">
        <v>3015</v>
      </c>
      <c r="E871" s="1181"/>
      <c r="F871" s="1178"/>
      <c r="G871" s="1179"/>
      <c r="H871" s="1180">
        <f>+H567</f>
        <v>0</v>
      </c>
    </row>
    <row r="872" spans="1:8" ht="15">
      <c r="E872" s="1171"/>
      <c r="F872" s="1172"/>
      <c r="G872" s="1173"/>
      <c r="H872" s="1174"/>
    </row>
    <row r="873" spans="1:8" ht="18" customHeight="1">
      <c r="C873" s="1138" t="s">
        <v>1833</v>
      </c>
      <c r="D873" s="1144" t="s">
        <v>1834</v>
      </c>
      <c r="E873" s="1177"/>
      <c r="F873" s="1178"/>
      <c r="G873" s="1179"/>
      <c r="H873" s="1180">
        <f>+H865</f>
        <v>0</v>
      </c>
    </row>
    <row r="874" spans="1:8" ht="15">
      <c r="E874" s="1171"/>
      <c r="F874" s="1172"/>
      <c r="G874" s="1173"/>
      <c r="H874" s="1174"/>
    </row>
    <row r="875" spans="1:8" ht="15">
      <c r="C875" s="1031"/>
      <c r="D875" s="1029"/>
      <c r="E875" s="1143"/>
      <c r="F875" s="1175"/>
      <c r="G875" s="1143"/>
      <c r="H875" s="1176"/>
    </row>
    <row r="876" spans="1:8" ht="19.5" thickBot="1">
      <c r="C876" s="1136"/>
      <c r="D876" s="1142" t="s">
        <v>3120</v>
      </c>
      <c r="E876" s="1149"/>
      <c r="F876" s="1150"/>
      <c r="G876" s="1151"/>
      <c r="H876" s="1182">
        <f>SUM(H866:H874)</f>
        <v>0</v>
      </c>
    </row>
    <row r="877" spans="1:8" ht="15.75" thickTop="1">
      <c r="E877" s="1171"/>
      <c r="F877" s="1172"/>
      <c r="G877" s="1173"/>
      <c r="H877" s="1174"/>
    </row>
  </sheetData>
  <mergeCells count="9">
    <mergeCell ref="D576:H576"/>
    <mergeCell ref="D13:H13"/>
    <mergeCell ref="D303:H303"/>
    <mergeCell ref="D4:H4"/>
    <mergeCell ref="D5:H5"/>
    <mergeCell ref="D6:H6"/>
    <mergeCell ref="D7:H7"/>
    <mergeCell ref="D8:H8"/>
    <mergeCell ref="D9:H9"/>
  </mergeCells>
  <pageMargins left="0.7" right="0.7" top="0.75" bottom="0.75" header="0.3" footer="0.3"/>
  <pageSetup paperSize="9" scale="76" orientation="portrait" r:id="rId1"/>
  <rowBreaks count="16" manualBreakCount="16">
    <brk id="46" max="16383" man="1"/>
    <brk id="86" max="7" man="1"/>
    <brk id="121" max="16383" man="1"/>
    <brk id="176" max="7" man="1"/>
    <brk id="213" max="7" man="1"/>
    <brk id="251" max="16383" man="1"/>
    <brk id="300" max="16383" man="1"/>
    <brk id="390" max="16383" man="1"/>
    <brk id="462" max="16383" man="1"/>
    <brk id="546" max="16383" man="1"/>
    <brk id="571" max="16383" man="1"/>
    <brk id="619" max="7" man="1"/>
    <brk id="675" max="7" man="1"/>
    <brk id="730" max="7" man="1"/>
    <brk id="792" max="7" man="1"/>
    <brk id="84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5"/>
  <sheetViews>
    <sheetView view="pageBreakPreview" zoomScale="110" zoomScaleNormal="100" zoomScaleSheetLayoutView="110" workbookViewId="0"/>
  </sheetViews>
  <sheetFormatPr defaultColWidth="8.125" defaultRowHeight="15"/>
  <cols>
    <col min="1" max="1" width="4.375" style="284" customWidth="1"/>
    <col min="2" max="2" width="40.375" style="285" customWidth="1"/>
    <col min="3" max="3" width="7.875" style="280" customWidth="1"/>
    <col min="4" max="4" width="12.875" style="277" customWidth="1"/>
    <col min="5" max="5" width="14" style="281" customWidth="1"/>
    <col min="6" max="16384" width="8.125" style="267"/>
  </cols>
  <sheetData>
    <row r="1" spans="1:5" ht="18">
      <c r="A1" s="347" t="s">
        <v>3004</v>
      </c>
      <c r="B1" s="346" t="s">
        <v>731</v>
      </c>
    </row>
    <row r="2" spans="1:5" ht="18">
      <c r="B2" s="328"/>
    </row>
    <row r="4" spans="1:5" ht="15.75">
      <c r="A4" s="329" t="s">
        <v>1938</v>
      </c>
      <c r="B4" s="334" t="s">
        <v>905</v>
      </c>
      <c r="C4" s="331"/>
      <c r="D4" s="335"/>
      <c r="E4" s="333"/>
    </row>
    <row r="5" spans="1:5" ht="15.75">
      <c r="A5" s="329"/>
      <c r="B5" s="330"/>
      <c r="C5" s="331"/>
      <c r="D5" s="332"/>
      <c r="E5" s="333"/>
    </row>
    <row r="6" spans="1:5" ht="15.75">
      <c r="A6" s="348" t="s">
        <v>732</v>
      </c>
      <c r="B6" s="349" t="s">
        <v>733</v>
      </c>
      <c r="C6" s="350"/>
      <c r="D6" s="351"/>
      <c r="E6" s="352">
        <f>+E187</f>
        <v>0</v>
      </c>
    </row>
    <row r="7" spans="1:5" ht="15.75">
      <c r="A7" s="329"/>
      <c r="B7" s="330"/>
      <c r="C7" s="331"/>
      <c r="D7" s="332"/>
      <c r="E7" s="333"/>
    </row>
    <row r="8" spans="1:5" ht="15.75">
      <c r="A8" s="348" t="s">
        <v>771</v>
      </c>
      <c r="B8" s="349" t="s">
        <v>772</v>
      </c>
      <c r="C8" s="350"/>
      <c r="D8" s="351"/>
      <c r="E8" s="352">
        <f>+E275</f>
        <v>0</v>
      </c>
    </row>
    <row r="9" spans="1:5" ht="15.75">
      <c r="A9" s="329"/>
      <c r="B9" s="330"/>
      <c r="C9" s="331"/>
      <c r="D9" s="332"/>
      <c r="E9" s="333"/>
    </row>
    <row r="10" spans="1:5" ht="15.75">
      <c r="A10" s="329" t="s">
        <v>856</v>
      </c>
      <c r="B10" s="330" t="s">
        <v>857</v>
      </c>
      <c r="C10" s="331"/>
      <c r="D10" s="332"/>
      <c r="E10" s="333">
        <f>+E463</f>
        <v>0</v>
      </c>
    </row>
    <row r="11" spans="1:5" ht="15.75">
      <c r="A11" s="336"/>
      <c r="B11" s="337"/>
      <c r="C11" s="338"/>
      <c r="D11" s="339"/>
      <c r="E11" s="340"/>
    </row>
    <row r="12" spans="1:5" ht="15.75">
      <c r="A12" s="795"/>
      <c r="B12" s="796"/>
      <c r="C12" s="797"/>
      <c r="D12" s="798"/>
      <c r="E12" s="799"/>
    </row>
    <row r="13" spans="1:5" ht="15.75">
      <c r="A13" s="348" t="s">
        <v>1833</v>
      </c>
      <c r="B13" s="349" t="s">
        <v>1834</v>
      </c>
      <c r="C13" s="350"/>
      <c r="D13" s="351"/>
      <c r="E13" s="352">
        <f>+E854</f>
        <v>0</v>
      </c>
    </row>
    <row r="14" spans="1:5" ht="15.75">
      <c r="A14" s="795"/>
      <c r="B14" s="796"/>
      <c r="C14" s="797"/>
      <c r="D14" s="798"/>
      <c r="E14" s="799"/>
    </row>
    <row r="15" spans="1:5" ht="15.75">
      <c r="A15" s="795"/>
      <c r="B15" s="796"/>
      <c r="C15" s="797"/>
      <c r="D15" s="798"/>
      <c r="E15" s="799"/>
    </row>
    <row r="16" spans="1:5" ht="16.5" thickBot="1">
      <c r="A16" s="341"/>
      <c r="B16" s="342" t="s">
        <v>906</v>
      </c>
      <c r="C16" s="343"/>
      <c r="D16" s="344"/>
      <c r="E16" s="345">
        <f>+SUM(E6:E13)</f>
        <v>0</v>
      </c>
    </row>
    <row r="17" spans="1:5" ht="16.5" thickTop="1">
      <c r="A17" s="329"/>
      <c r="B17" s="330"/>
      <c r="C17" s="331"/>
      <c r="D17" s="332"/>
      <c r="E17" s="333"/>
    </row>
    <row r="18" spans="1:5" ht="15.75">
      <c r="A18" s="329"/>
      <c r="B18" s="330"/>
      <c r="C18" s="331"/>
      <c r="D18" s="332"/>
      <c r="E18" s="333"/>
    </row>
    <row r="19" spans="1:5" ht="15.75">
      <c r="A19" s="329"/>
      <c r="B19" s="330"/>
      <c r="C19" s="331"/>
      <c r="D19" s="332"/>
      <c r="E19" s="333"/>
    </row>
    <row r="22" spans="1:5">
      <c r="A22" s="284" t="s">
        <v>732</v>
      </c>
      <c r="B22" s="286" t="s">
        <v>733</v>
      </c>
    </row>
    <row r="24" spans="1:5" s="245" customFormat="1" ht="19.5" customHeight="1" thickBot="1">
      <c r="A24" s="240" t="s">
        <v>654</v>
      </c>
      <c r="B24" s="241" t="s">
        <v>655</v>
      </c>
      <c r="C24" s="242"/>
      <c r="D24" s="243" t="s">
        <v>656</v>
      </c>
      <c r="E24" s="244" t="s">
        <v>657</v>
      </c>
    </row>
    <row r="25" spans="1:5" s="251" customFormat="1" ht="43.5" thickBot="1">
      <c r="A25" s="246"/>
      <c r="B25" s="247" t="s">
        <v>658</v>
      </c>
      <c r="C25" s="248"/>
      <c r="D25" s="249"/>
      <c r="E25" s="250"/>
    </row>
    <row r="26" spans="1:5" s="251" customFormat="1" ht="71.25">
      <c r="A26" s="252">
        <v>1</v>
      </c>
      <c r="B26" s="253" t="s">
        <v>659</v>
      </c>
      <c r="C26" s="254"/>
      <c r="D26" s="255"/>
      <c r="E26" s="256"/>
    </row>
    <row r="27" spans="1:5" s="251" customFormat="1">
      <c r="A27" s="252"/>
      <c r="B27" s="253" t="s">
        <v>660</v>
      </c>
      <c r="C27" s="254" t="s">
        <v>3</v>
      </c>
      <c r="D27" s="255"/>
      <c r="E27" s="256"/>
    </row>
    <row r="28" spans="1:5" s="251" customFormat="1">
      <c r="A28" s="252"/>
      <c r="B28" s="253"/>
      <c r="C28" s="254">
        <v>2</v>
      </c>
      <c r="D28" s="255"/>
      <c r="E28" s="256">
        <f>C28*D28</f>
        <v>0</v>
      </c>
    </row>
    <row r="29" spans="1:5" s="251" customFormat="1">
      <c r="A29" s="252"/>
      <c r="B29" s="253"/>
      <c r="C29" s="257"/>
      <c r="D29" s="258"/>
      <c r="E29" s="259"/>
    </row>
    <row r="30" spans="1:5" s="251" customFormat="1" ht="57">
      <c r="A30" s="252">
        <f>COUNT($A$26:A29)+1</f>
        <v>2</v>
      </c>
      <c r="B30" s="253" t="s">
        <v>661</v>
      </c>
      <c r="C30" s="260" t="s">
        <v>3</v>
      </c>
      <c r="D30" s="261"/>
      <c r="E30" s="263"/>
    </row>
    <row r="31" spans="1:5" s="251" customFormat="1">
      <c r="A31" s="252"/>
      <c r="B31" s="260"/>
      <c r="C31" s="262">
        <v>2</v>
      </c>
      <c r="D31" s="261"/>
      <c r="E31" s="263">
        <f>C31*D31</f>
        <v>0</v>
      </c>
    </row>
    <row r="32" spans="1:5" s="251" customFormat="1">
      <c r="A32" s="252"/>
      <c r="B32" s="260"/>
      <c r="C32" s="262"/>
      <c r="D32" s="261"/>
      <c r="E32" s="263"/>
    </row>
    <row r="33" spans="1:5" s="251" customFormat="1" ht="57">
      <c r="A33" s="252">
        <f>COUNT($A$26:A32)+1</f>
        <v>3</v>
      </c>
      <c r="B33" s="253" t="s">
        <v>662</v>
      </c>
      <c r="C33" s="262"/>
      <c r="D33" s="261"/>
      <c r="E33" s="263"/>
    </row>
    <row r="34" spans="1:5" s="251" customFormat="1">
      <c r="A34" s="252"/>
      <c r="B34" s="260"/>
      <c r="C34" s="262"/>
      <c r="D34" s="261"/>
      <c r="E34" s="263"/>
    </row>
    <row r="35" spans="1:5" s="251" customFormat="1">
      <c r="A35" s="252"/>
      <c r="B35" s="264" t="s">
        <v>663</v>
      </c>
      <c r="C35" s="254" t="s">
        <v>3</v>
      </c>
      <c r="D35" s="255"/>
      <c r="E35" s="256"/>
    </row>
    <row r="36" spans="1:5" s="251" customFormat="1">
      <c r="A36" s="252"/>
      <c r="B36" s="253" t="s">
        <v>664</v>
      </c>
      <c r="C36" s="254">
        <v>1</v>
      </c>
      <c r="D36" s="255"/>
      <c r="E36" s="256">
        <f>C36*D36</f>
        <v>0</v>
      </c>
    </row>
    <row r="37" spans="1:5" s="251" customFormat="1">
      <c r="A37" s="252"/>
      <c r="B37" s="260"/>
      <c r="C37" s="262"/>
      <c r="D37" s="261"/>
      <c r="E37" s="263"/>
    </row>
    <row r="38" spans="1:5" s="251" customFormat="1">
      <c r="A38" s="252"/>
      <c r="B38" s="264" t="s">
        <v>665</v>
      </c>
      <c r="C38" s="254" t="s">
        <v>3</v>
      </c>
      <c r="D38" s="255"/>
      <c r="E38" s="256"/>
    </row>
    <row r="39" spans="1:5" s="251" customFormat="1">
      <c r="A39" s="252"/>
      <c r="B39" s="253" t="s">
        <v>664</v>
      </c>
      <c r="C39" s="254">
        <v>2</v>
      </c>
      <c r="D39" s="255"/>
      <c r="E39" s="256">
        <f>C39*D39</f>
        <v>0</v>
      </c>
    </row>
    <row r="40" spans="1:5" s="251" customFormat="1">
      <c r="A40" s="252"/>
      <c r="B40" s="260"/>
      <c r="C40" s="262"/>
      <c r="D40" s="261"/>
      <c r="E40" s="263"/>
    </row>
    <row r="41" spans="1:5" s="251" customFormat="1" ht="28.5">
      <c r="A41" s="252">
        <f>COUNT($A$26:A40)+1</f>
        <v>4</v>
      </c>
      <c r="B41" s="253" t="s">
        <v>666</v>
      </c>
      <c r="C41" s="254" t="s">
        <v>3</v>
      </c>
      <c r="D41" s="255"/>
      <c r="E41" s="256"/>
    </row>
    <row r="42" spans="1:5" s="251" customFormat="1">
      <c r="A42" s="252"/>
      <c r="B42" s="253"/>
      <c r="C42" s="254">
        <v>3</v>
      </c>
      <c r="D42" s="255"/>
      <c r="E42" s="256">
        <f>C42*D42</f>
        <v>0</v>
      </c>
    </row>
    <row r="43" spans="1:5" s="251" customFormat="1">
      <c r="A43" s="252"/>
      <c r="B43" s="253"/>
      <c r="C43" s="254"/>
      <c r="D43" s="255"/>
      <c r="E43" s="256"/>
    </row>
    <row r="44" spans="1:5" s="251" customFormat="1" ht="28.5">
      <c r="A44" s="252">
        <f>COUNT($A$26:A43)+1</f>
        <v>5</v>
      </c>
      <c r="B44" s="253" t="s">
        <v>667</v>
      </c>
      <c r="C44" s="254" t="s">
        <v>3</v>
      </c>
      <c r="D44" s="255"/>
      <c r="E44" s="256"/>
    </row>
    <row r="45" spans="1:5" s="251" customFormat="1">
      <c r="A45" s="252"/>
      <c r="B45" s="253"/>
      <c r="C45" s="254">
        <v>3</v>
      </c>
      <c r="D45" s="255"/>
      <c r="E45" s="256">
        <f>C45*D45</f>
        <v>0</v>
      </c>
    </row>
    <row r="46" spans="1:5" s="251" customFormat="1">
      <c r="A46" s="252"/>
      <c r="B46" s="260"/>
      <c r="C46" s="262"/>
      <c r="D46" s="261"/>
      <c r="E46" s="263"/>
    </row>
    <row r="47" spans="1:5" s="251" customFormat="1">
      <c r="A47" s="252">
        <f>COUNT($A$26:A46)+1</f>
        <v>6</v>
      </c>
      <c r="B47" s="253" t="s">
        <v>668</v>
      </c>
      <c r="C47" s="254" t="s">
        <v>3</v>
      </c>
      <c r="D47" s="255"/>
      <c r="E47" s="256"/>
    </row>
    <row r="48" spans="1:5" s="251" customFormat="1">
      <c r="A48" s="252"/>
      <c r="B48" s="253"/>
      <c r="C48" s="254">
        <v>3</v>
      </c>
      <c r="D48" s="255"/>
      <c r="E48" s="256">
        <f>C48*D48</f>
        <v>0</v>
      </c>
    </row>
    <row r="49" spans="1:5" s="251" customFormat="1">
      <c r="A49" s="252"/>
      <c r="B49" s="253"/>
      <c r="C49" s="254"/>
      <c r="D49" s="255"/>
      <c r="E49" s="256"/>
    </row>
    <row r="50" spans="1:5" s="251" customFormat="1" ht="28.5">
      <c r="A50" s="252">
        <f>COUNT($A$26:A49)+1</f>
        <v>7</v>
      </c>
      <c r="B50" s="253" t="s">
        <v>669</v>
      </c>
      <c r="C50" s="254" t="s">
        <v>66</v>
      </c>
      <c r="D50" s="255"/>
      <c r="E50" s="256"/>
    </row>
    <row r="51" spans="1:5" s="251" customFormat="1">
      <c r="A51" s="252"/>
      <c r="B51" s="253"/>
      <c r="C51" s="254">
        <v>3</v>
      </c>
      <c r="D51" s="255"/>
      <c r="E51" s="256">
        <f>C51*D51</f>
        <v>0</v>
      </c>
    </row>
    <row r="52" spans="1:5" s="251" customFormat="1">
      <c r="A52" s="252"/>
      <c r="B52" s="253"/>
      <c r="C52" s="257"/>
      <c r="D52" s="258"/>
      <c r="E52" s="259"/>
    </row>
    <row r="53" spans="1:5" s="251" customFormat="1" ht="71.25">
      <c r="A53" s="252">
        <f>COUNT($A$23:A52)+1</f>
        <v>8</v>
      </c>
      <c r="B53" s="253" t="s">
        <v>670</v>
      </c>
      <c r="C53" s="254" t="s">
        <v>427</v>
      </c>
      <c r="D53" s="255"/>
      <c r="E53" s="256"/>
    </row>
    <row r="54" spans="1:5" s="251" customFormat="1" ht="15" customHeight="1">
      <c r="A54" s="252"/>
      <c r="B54" s="253" t="s">
        <v>671</v>
      </c>
      <c r="C54" s="254">
        <v>8</v>
      </c>
      <c r="D54" s="255"/>
      <c r="E54" s="256">
        <f>C54*D54</f>
        <v>0</v>
      </c>
    </row>
    <row r="55" spans="1:5" s="251" customFormat="1" ht="15" customHeight="1">
      <c r="A55" s="252"/>
      <c r="B55" s="253" t="s">
        <v>672</v>
      </c>
      <c r="C55" s="254">
        <f>35*2+6*2+4+6+6+6+2</f>
        <v>106</v>
      </c>
      <c r="D55" s="255"/>
      <c r="E55" s="256">
        <f>C55*D55</f>
        <v>0</v>
      </c>
    </row>
    <row r="56" spans="1:5" s="251" customFormat="1" ht="15" customHeight="1">
      <c r="A56" s="252"/>
      <c r="B56" s="253"/>
      <c r="C56" s="254"/>
      <c r="D56" s="255"/>
      <c r="E56" s="256"/>
    </row>
    <row r="57" spans="1:5" s="251" customFormat="1" ht="15" customHeight="1">
      <c r="A57" s="252">
        <f>COUNT($A$23:A56)+1</f>
        <v>9</v>
      </c>
      <c r="B57" s="265" t="s">
        <v>673</v>
      </c>
      <c r="C57" s="266" t="s">
        <v>427</v>
      </c>
      <c r="D57" s="261"/>
      <c r="E57" s="262"/>
    </row>
    <row r="58" spans="1:5" s="251" customFormat="1" ht="15" customHeight="1">
      <c r="A58" s="252"/>
      <c r="B58" s="268" t="s">
        <v>674</v>
      </c>
      <c r="C58" s="266">
        <f>+C54</f>
        <v>8</v>
      </c>
      <c r="D58" s="261"/>
      <c r="E58" s="256">
        <f>C58*D58</f>
        <v>0</v>
      </c>
    </row>
    <row r="59" spans="1:5" s="251" customFormat="1" ht="15" customHeight="1">
      <c r="A59" s="252"/>
      <c r="B59" s="268" t="s">
        <v>675</v>
      </c>
      <c r="C59" s="266">
        <f>+C55</f>
        <v>106</v>
      </c>
      <c r="D59" s="261"/>
      <c r="E59" s="256">
        <f>C59*D59</f>
        <v>0</v>
      </c>
    </row>
    <row r="60" spans="1:5" s="251" customFormat="1" ht="15" customHeight="1">
      <c r="A60" s="252"/>
      <c r="B60" s="253"/>
      <c r="C60" s="254"/>
      <c r="D60" s="255"/>
      <c r="E60" s="256"/>
    </row>
    <row r="61" spans="1:5" s="251" customFormat="1" ht="103.5" customHeight="1">
      <c r="A61" s="252">
        <f>COUNT($A$23:A60)+1</f>
        <v>10</v>
      </c>
      <c r="B61" s="253" t="s">
        <v>676</v>
      </c>
      <c r="C61" s="254" t="s">
        <v>66</v>
      </c>
      <c r="D61" s="255"/>
      <c r="E61" s="256"/>
    </row>
    <row r="62" spans="1:5" s="251" customFormat="1" ht="15" customHeight="1">
      <c r="A62" s="252"/>
      <c r="B62" s="253"/>
      <c r="C62" s="254">
        <v>1</v>
      </c>
      <c r="D62" s="255"/>
      <c r="E62" s="256">
        <f>C62*D62</f>
        <v>0</v>
      </c>
    </row>
    <row r="63" spans="1:5" s="251" customFormat="1" ht="15" customHeight="1">
      <c r="A63" s="252"/>
      <c r="B63" s="264"/>
      <c r="C63" s="257"/>
      <c r="D63" s="258"/>
      <c r="E63" s="259"/>
    </row>
    <row r="64" spans="1:5" s="251" customFormat="1" ht="99.75">
      <c r="A64" s="252">
        <f>COUNT($A$23:A63)+1</f>
        <v>11</v>
      </c>
      <c r="B64" s="253" t="s">
        <v>677</v>
      </c>
      <c r="C64" s="254" t="s">
        <v>66</v>
      </c>
      <c r="D64" s="255"/>
      <c r="E64" s="256"/>
    </row>
    <row r="65" spans="1:5" s="251" customFormat="1" ht="15" customHeight="1">
      <c r="A65" s="252"/>
      <c r="B65" s="253"/>
      <c r="C65" s="254">
        <v>1</v>
      </c>
      <c r="D65" s="255"/>
      <c r="E65" s="256">
        <f>C65*D65</f>
        <v>0</v>
      </c>
    </row>
    <row r="66" spans="1:5" s="251" customFormat="1" ht="15" customHeight="1">
      <c r="A66" s="252"/>
      <c r="B66" s="253"/>
      <c r="C66" s="254"/>
      <c r="D66" s="255"/>
      <c r="E66" s="256"/>
    </row>
    <row r="67" spans="1:5" ht="57">
      <c r="A67" s="252">
        <f>COUNT($A$23:A66)+1</f>
        <v>12</v>
      </c>
      <c r="B67" s="269" t="s">
        <v>678</v>
      </c>
      <c r="C67" s="266" t="s">
        <v>427</v>
      </c>
      <c r="D67" s="261"/>
      <c r="E67" s="262"/>
    </row>
    <row r="68" spans="1:5">
      <c r="A68" s="252"/>
      <c r="B68" s="270" t="s">
        <v>679</v>
      </c>
      <c r="C68" s="266">
        <v>3686</v>
      </c>
      <c r="D68" s="261"/>
      <c r="E68" s="256">
        <f>C68*D68</f>
        <v>0</v>
      </c>
    </row>
    <row r="69" spans="1:5">
      <c r="A69" s="252"/>
      <c r="B69" s="265"/>
      <c r="C69" s="266"/>
      <c r="D69" s="261"/>
      <c r="E69" s="262"/>
    </row>
    <row r="70" spans="1:5" ht="63" customHeight="1">
      <c r="A70" s="252">
        <f>COUNT($A$23:A69)+1</f>
        <v>13</v>
      </c>
      <c r="B70" s="265" t="s">
        <v>680</v>
      </c>
      <c r="C70" s="266" t="s">
        <v>427</v>
      </c>
      <c r="D70" s="261"/>
      <c r="E70" s="262"/>
    </row>
    <row r="71" spans="1:5">
      <c r="A71" s="252"/>
      <c r="B71" s="270" t="s">
        <v>681</v>
      </c>
      <c r="C71" s="266">
        <v>18</v>
      </c>
      <c r="D71" s="261"/>
      <c r="E71" s="256">
        <f>C71*D71</f>
        <v>0</v>
      </c>
    </row>
    <row r="72" spans="1:5">
      <c r="A72" s="252"/>
      <c r="B72" s="270" t="s">
        <v>682</v>
      </c>
      <c r="C72" s="266">
        <f>12+16+16+6+12</f>
        <v>62</v>
      </c>
      <c r="D72" s="261"/>
      <c r="E72" s="256">
        <f>C72*D72</f>
        <v>0</v>
      </c>
    </row>
    <row r="73" spans="1:5">
      <c r="A73" s="252"/>
      <c r="B73" s="270" t="s">
        <v>683</v>
      </c>
      <c r="C73" s="266">
        <f>22+3</f>
        <v>25</v>
      </c>
      <c r="D73" s="261"/>
      <c r="E73" s="256">
        <f>C73*D73</f>
        <v>0</v>
      </c>
    </row>
    <row r="74" spans="1:5">
      <c r="A74" s="252"/>
      <c r="B74" s="271"/>
      <c r="C74" s="266"/>
      <c r="D74" s="261"/>
      <c r="E74" s="262"/>
    </row>
    <row r="75" spans="1:5" ht="45" customHeight="1">
      <c r="A75" s="252">
        <f>COUNT($A$23:A74)+1</f>
        <v>14</v>
      </c>
      <c r="B75" s="1266" t="s">
        <v>3133</v>
      </c>
      <c r="C75" s="266" t="s">
        <v>427</v>
      </c>
      <c r="D75" s="261"/>
      <c r="E75" s="262"/>
    </row>
    <row r="76" spans="1:5">
      <c r="A76" s="252"/>
      <c r="B76" s="268" t="s">
        <v>684</v>
      </c>
      <c r="C76" s="266">
        <f>+C72</f>
        <v>62</v>
      </c>
      <c r="D76" s="261"/>
      <c r="E76" s="256">
        <f>C76*D76</f>
        <v>0</v>
      </c>
    </row>
    <row r="77" spans="1:5">
      <c r="A77" s="252"/>
      <c r="B77" s="268" t="s">
        <v>685</v>
      </c>
      <c r="C77" s="266">
        <f>+C73</f>
        <v>25</v>
      </c>
      <c r="D77" s="261"/>
      <c r="E77" s="256">
        <f>C77*D77</f>
        <v>0</v>
      </c>
    </row>
    <row r="78" spans="1:5">
      <c r="A78" s="252"/>
      <c r="B78" s="268"/>
      <c r="C78" s="272"/>
      <c r="D78" s="273"/>
      <c r="E78" s="262"/>
    </row>
    <row r="79" spans="1:5" ht="28.5">
      <c r="A79" s="252">
        <f>COUNT($A$23:A78)+1</f>
        <v>15</v>
      </c>
      <c r="B79" s="269" t="s">
        <v>686</v>
      </c>
      <c r="C79" s="266" t="s">
        <v>3</v>
      </c>
      <c r="D79" s="261"/>
      <c r="E79" s="262"/>
    </row>
    <row r="80" spans="1:5">
      <c r="A80" s="252"/>
      <c r="B80" s="271" t="s">
        <v>687</v>
      </c>
      <c r="C80" s="266">
        <v>5</v>
      </c>
      <c r="D80" s="273"/>
      <c r="E80" s="256">
        <f>C80*D80</f>
        <v>0</v>
      </c>
    </row>
    <row r="81" spans="1:5">
      <c r="A81" s="252"/>
      <c r="B81" s="260"/>
      <c r="C81" s="266"/>
      <c r="D81" s="261"/>
      <c r="E81" s="262"/>
    </row>
    <row r="82" spans="1:5" ht="114">
      <c r="A82" s="252">
        <f>COUNT($A$23:A81)+1</f>
        <v>16</v>
      </c>
      <c r="B82" s="265" t="s">
        <v>688</v>
      </c>
      <c r="C82" s="266" t="s">
        <v>66</v>
      </c>
      <c r="D82" s="261"/>
      <c r="E82" s="262"/>
    </row>
    <row r="83" spans="1:5">
      <c r="A83" s="252"/>
      <c r="B83" s="260"/>
      <c r="C83" s="266">
        <v>1</v>
      </c>
      <c r="D83" s="261"/>
      <c r="E83" s="256">
        <f>C83*D83</f>
        <v>0</v>
      </c>
    </row>
    <row r="84" spans="1:5">
      <c r="A84" s="252"/>
      <c r="B84" s="265"/>
      <c r="C84" s="266"/>
      <c r="D84" s="261"/>
      <c r="E84" s="262"/>
    </row>
    <row r="85" spans="1:5" ht="114">
      <c r="A85" s="252">
        <f>COUNT($A$23:A84)+1</f>
        <v>17</v>
      </c>
      <c r="B85" s="265" t="s">
        <v>689</v>
      </c>
      <c r="C85" s="266" t="s">
        <v>3</v>
      </c>
      <c r="D85" s="261"/>
      <c r="E85" s="262"/>
    </row>
    <row r="86" spans="1:5">
      <c r="A86" s="252"/>
      <c r="B86" s="260"/>
      <c r="C86" s="266">
        <v>2</v>
      </c>
      <c r="D86" s="261"/>
      <c r="E86" s="256">
        <f>C86*D86</f>
        <v>0</v>
      </c>
    </row>
    <row r="87" spans="1:5">
      <c r="A87" s="252"/>
      <c r="B87" s="260"/>
      <c r="C87" s="266"/>
      <c r="D87" s="261"/>
      <c r="E87" s="256"/>
    </row>
    <row r="88" spans="1:5" ht="114">
      <c r="A88" s="252">
        <f>COUNT($A$23:A87)+1</f>
        <v>18</v>
      </c>
      <c r="B88" s="265" t="s">
        <v>690</v>
      </c>
      <c r="C88" s="266" t="s">
        <v>3</v>
      </c>
      <c r="D88" s="261"/>
      <c r="E88" s="262"/>
    </row>
    <row r="89" spans="1:5">
      <c r="A89" s="252"/>
      <c r="B89" s="260"/>
      <c r="C89" s="266">
        <v>1</v>
      </c>
      <c r="D89" s="261"/>
      <c r="E89" s="256">
        <f>C89*D89</f>
        <v>0</v>
      </c>
    </row>
    <row r="90" spans="1:5">
      <c r="A90" s="252"/>
      <c r="B90" s="260"/>
      <c r="C90" s="266"/>
      <c r="D90" s="261"/>
      <c r="E90" s="256"/>
    </row>
    <row r="91" spans="1:5" ht="114">
      <c r="A91" s="252">
        <f>COUNT($A$23:A90)+1</f>
        <v>19</v>
      </c>
      <c r="B91" s="265" t="s">
        <v>691</v>
      </c>
      <c r="C91" s="266" t="s">
        <v>3</v>
      </c>
      <c r="D91" s="261"/>
      <c r="E91" s="262"/>
    </row>
    <row r="92" spans="1:5">
      <c r="A92" s="252"/>
      <c r="B92" s="260"/>
      <c r="C92" s="266">
        <v>1</v>
      </c>
      <c r="D92" s="261"/>
      <c r="E92" s="256">
        <f>C92*D92</f>
        <v>0</v>
      </c>
    </row>
    <row r="93" spans="1:5">
      <c r="A93" s="252"/>
      <c r="B93" s="260"/>
      <c r="C93" s="266"/>
      <c r="D93" s="261"/>
      <c r="E93" s="256"/>
    </row>
    <row r="94" spans="1:5" ht="28.5">
      <c r="A94" s="252">
        <f>COUNT($A$23:A93)+1</f>
        <v>20</v>
      </c>
      <c r="B94" s="269" t="s">
        <v>692</v>
      </c>
      <c r="C94" s="266" t="s">
        <v>3</v>
      </c>
      <c r="D94" s="261"/>
      <c r="E94" s="262"/>
    </row>
    <row r="95" spans="1:5">
      <c r="A95" s="252"/>
      <c r="B95" s="260"/>
      <c r="C95" s="266">
        <v>34</v>
      </c>
      <c r="D95" s="273"/>
      <c r="E95" s="256">
        <f>C95*D95</f>
        <v>0</v>
      </c>
    </row>
    <row r="96" spans="1:5">
      <c r="A96" s="252"/>
      <c r="B96" s="260"/>
      <c r="C96" s="266"/>
      <c r="D96" s="261"/>
      <c r="E96" s="262"/>
    </row>
    <row r="97" spans="1:5" ht="42.75">
      <c r="A97" s="252">
        <f>COUNT($A$26:A96)+1</f>
        <v>21</v>
      </c>
      <c r="B97" s="269" t="s">
        <v>693</v>
      </c>
      <c r="C97" s="266" t="s">
        <v>3</v>
      </c>
      <c r="D97" s="261"/>
      <c r="E97" s="262"/>
    </row>
    <row r="98" spans="1:5">
      <c r="A98" s="252"/>
      <c r="B98" s="260"/>
      <c r="C98" s="266">
        <v>13</v>
      </c>
      <c r="D98" s="273"/>
      <c r="E98" s="256">
        <f>C98*D98</f>
        <v>0</v>
      </c>
    </row>
    <row r="99" spans="1:5">
      <c r="A99" s="252"/>
      <c r="B99" s="274"/>
      <c r="C99" s="266"/>
      <c r="D99" s="261"/>
      <c r="E99" s="262"/>
    </row>
    <row r="100" spans="1:5" ht="28.5">
      <c r="A100" s="252">
        <f>COUNT($A$26:A99)+1</f>
        <v>22</v>
      </c>
      <c r="B100" s="269" t="s">
        <v>694</v>
      </c>
      <c r="C100" s="266" t="s">
        <v>3</v>
      </c>
      <c r="D100" s="261"/>
      <c r="E100" s="262"/>
    </row>
    <row r="101" spans="1:5">
      <c r="A101" s="252"/>
      <c r="B101" s="260"/>
      <c r="C101" s="266">
        <v>5</v>
      </c>
      <c r="D101" s="273"/>
      <c r="E101" s="256">
        <f>C101*D101</f>
        <v>0</v>
      </c>
    </row>
    <row r="102" spans="1:5">
      <c r="A102" s="252"/>
      <c r="B102" s="274"/>
      <c r="C102" s="266"/>
      <c r="D102" s="273"/>
      <c r="E102" s="256"/>
    </row>
    <row r="103" spans="1:5">
      <c r="A103" s="252">
        <f>COUNT($A$26:A102)+1</f>
        <v>23</v>
      </c>
      <c r="B103" s="269" t="s">
        <v>695</v>
      </c>
      <c r="C103" s="260" t="s">
        <v>3</v>
      </c>
      <c r="D103" s="261"/>
      <c r="E103" s="262"/>
    </row>
    <row r="104" spans="1:5">
      <c r="A104" s="252"/>
      <c r="B104" s="269"/>
      <c r="C104" s="266">
        <v>1</v>
      </c>
      <c r="D104" s="273"/>
      <c r="E104" s="256">
        <f>C104*D104</f>
        <v>0</v>
      </c>
    </row>
    <row r="105" spans="1:5">
      <c r="A105" s="252"/>
      <c r="B105" s="260"/>
      <c r="C105" s="266"/>
      <c r="D105" s="261"/>
      <c r="E105" s="262"/>
    </row>
    <row r="106" spans="1:5" ht="42.75">
      <c r="A106" s="252">
        <f>COUNT($A$26:A105)+1</f>
        <v>24</v>
      </c>
      <c r="B106" s="269" t="s">
        <v>696</v>
      </c>
      <c r="C106" s="266" t="s">
        <v>66</v>
      </c>
      <c r="D106" s="261"/>
      <c r="E106" s="262"/>
    </row>
    <row r="107" spans="1:5">
      <c r="A107" s="252"/>
      <c r="B107" s="260"/>
      <c r="C107" s="266">
        <v>1</v>
      </c>
      <c r="D107" s="261"/>
      <c r="E107" s="256">
        <f>C107*D107</f>
        <v>0</v>
      </c>
    </row>
    <row r="108" spans="1:5">
      <c r="A108" s="252"/>
      <c r="B108" s="274"/>
      <c r="C108" s="260"/>
      <c r="D108" s="261"/>
      <c r="E108" s="262"/>
    </row>
    <row r="109" spans="1:5" ht="42.75">
      <c r="A109" s="252">
        <f>COUNT($A$23:A108)+1</f>
        <v>25</v>
      </c>
      <c r="B109" s="265" t="s">
        <v>697</v>
      </c>
      <c r="C109" s="262" t="s">
        <v>413</v>
      </c>
      <c r="D109" s="261"/>
      <c r="E109" s="262"/>
    </row>
    <row r="110" spans="1:5">
      <c r="A110" s="252"/>
      <c r="B110" s="260"/>
      <c r="C110" s="266">
        <v>846</v>
      </c>
      <c r="D110" s="261"/>
      <c r="E110" s="256">
        <f>C110*D110</f>
        <v>0</v>
      </c>
    </row>
    <row r="111" spans="1:5">
      <c r="A111" s="252"/>
      <c r="B111" s="260"/>
      <c r="C111" s="266"/>
      <c r="D111" s="261"/>
      <c r="E111" s="262"/>
    </row>
    <row r="112" spans="1:5" ht="72">
      <c r="A112" s="252">
        <f>COUNT($A$23:A111)+1</f>
        <v>26</v>
      </c>
      <c r="B112" s="265" t="s">
        <v>698</v>
      </c>
      <c r="C112" s="260" t="s">
        <v>3</v>
      </c>
      <c r="D112" s="261"/>
      <c r="E112" s="262"/>
    </row>
    <row r="113" spans="1:5">
      <c r="A113" s="252"/>
      <c r="B113" s="260"/>
      <c r="C113" s="266">
        <v>1</v>
      </c>
      <c r="D113" s="261"/>
      <c r="E113" s="262">
        <f>C113*D113</f>
        <v>0</v>
      </c>
    </row>
    <row r="114" spans="1:5">
      <c r="A114" s="252"/>
      <c r="B114" s="260"/>
      <c r="C114" s="266"/>
      <c r="D114" s="261"/>
      <c r="E114" s="262"/>
    </row>
    <row r="115" spans="1:5" ht="28.5">
      <c r="A115" s="252">
        <f>COUNT($A$23:A114)+1</f>
        <v>27</v>
      </c>
      <c r="B115" s="265" t="s">
        <v>699</v>
      </c>
      <c r="C115" s="266"/>
      <c r="D115" s="261"/>
      <c r="E115" s="262"/>
    </row>
    <row r="116" spans="1:5">
      <c r="A116" s="252"/>
      <c r="B116" s="260" t="s">
        <v>3</v>
      </c>
      <c r="C116" s="266">
        <v>1</v>
      </c>
      <c r="D116" s="273"/>
      <c r="E116" s="262">
        <f>C116*D116</f>
        <v>0</v>
      </c>
    </row>
    <row r="117" spans="1:5">
      <c r="A117" s="252"/>
      <c r="B117" s="265"/>
      <c r="C117" s="266"/>
      <c r="D117" s="261"/>
      <c r="E117" s="262"/>
    </row>
    <row r="118" spans="1:5" ht="29.25">
      <c r="A118" s="252">
        <f>COUNT($A$23:A117)+1</f>
        <v>28</v>
      </c>
      <c r="B118" s="265" t="s">
        <v>700</v>
      </c>
      <c r="C118" s="266" t="s">
        <v>3</v>
      </c>
      <c r="D118" s="261"/>
      <c r="E118" s="262"/>
    </row>
    <row r="119" spans="1:5">
      <c r="A119" s="252"/>
      <c r="B119" s="271" t="s">
        <v>701</v>
      </c>
      <c r="C119" s="266">
        <v>1</v>
      </c>
      <c r="D119" s="261"/>
      <c r="E119" s="262">
        <f>C119*D119</f>
        <v>0</v>
      </c>
    </row>
    <row r="120" spans="1:5">
      <c r="A120" s="252"/>
      <c r="B120" s="260"/>
      <c r="C120" s="266"/>
      <c r="D120" s="261"/>
      <c r="E120" s="262"/>
    </row>
    <row r="121" spans="1:5" ht="28.5">
      <c r="A121" s="252">
        <f>COUNT($A$23:A120)+1</f>
        <v>29</v>
      </c>
      <c r="B121" s="265" t="s">
        <v>702</v>
      </c>
      <c r="C121" s="266"/>
      <c r="D121" s="261"/>
      <c r="E121" s="262"/>
    </row>
    <row r="122" spans="1:5">
      <c r="A122" s="252"/>
      <c r="B122" s="260" t="s">
        <v>3</v>
      </c>
      <c r="C122" s="266">
        <v>1</v>
      </c>
      <c r="D122" s="261"/>
      <c r="E122" s="262">
        <f>C122*D122</f>
        <v>0</v>
      </c>
    </row>
    <row r="123" spans="1:5">
      <c r="A123" s="252"/>
      <c r="B123" s="265"/>
      <c r="C123" s="266"/>
      <c r="D123" s="261"/>
      <c r="E123" s="262"/>
    </row>
    <row r="124" spans="1:5" ht="28.5">
      <c r="A124" s="252">
        <f>COUNT($A$23:A123)+1</f>
        <v>30</v>
      </c>
      <c r="B124" s="265" t="s">
        <v>703</v>
      </c>
      <c r="C124" s="266" t="s">
        <v>3</v>
      </c>
      <c r="D124" s="261"/>
      <c r="E124" s="262"/>
    </row>
    <row r="125" spans="1:5">
      <c r="A125" s="252"/>
      <c r="B125" s="271" t="s">
        <v>704</v>
      </c>
      <c r="C125" s="266">
        <v>1</v>
      </c>
      <c r="D125" s="261"/>
      <c r="E125" s="262">
        <f>C125*D125</f>
        <v>0</v>
      </c>
    </row>
    <row r="126" spans="1:5">
      <c r="A126" s="252"/>
      <c r="B126" s="271" t="s">
        <v>705</v>
      </c>
      <c r="C126" s="266">
        <v>2</v>
      </c>
      <c r="D126" s="261"/>
      <c r="E126" s="262">
        <f>C126*D126</f>
        <v>0</v>
      </c>
    </row>
    <row r="127" spans="1:5">
      <c r="A127" s="252"/>
      <c r="B127" s="271"/>
      <c r="C127" s="266"/>
      <c r="D127" s="261"/>
      <c r="E127" s="262"/>
    </row>
    <row r="128" spans="1:5" ht="28.5">
      <c r="A128" s="252">
        <f>COUNT($A$23:A127)+1</f>
        <v>31</v>
      </c>
      <c r="B128" s="265" t="s">
        <v>706</v>
      </c>
      <c r="C128" s="260" t="s">
        <v>3</v>
      </c>
      <c r="D128" s="261"/>
      <c r="E128" s="262"/>
    </row>
    <row r="129" spans="1:5">
      <c r="A129" s="252"/>
      <c r="B129" s="271"/>
      <c r="C129" s="266">
        <v>7</v>
      </c>
      <c r="D129" s="261"/>
      <c r="E129" s="262">
        <f>C129*D129</f>
        <v>0</v>
      </c>
    </row>
    <row r="130" spans="1:5">
      <c r="A130" s="252"/>
      <c r="B130" s="260"/>
      <c r="C130" s="266"/>
      <c r="D130" s="261"/>
      <c r="E130" s="262"/>
    </row>
    <row r="131" spans="1:5" ht="28.5">
      <c r="A131" s="252">
        <f>COUNT($A$23:A130)+1</f>
        <v>32</v>
      </c>
      <c r="B131" s="265" t="s">
        <v>707</v>
      </c>
      <c r="C131" s="260" t="s">
        <v>66</v>
      </c>
      <c r="D131" s="261"/>
      <c r="E131" s="262"/>
    </row>
    <row r="132" spans="1:5">
      <c r="A132" s="252"/>
      <c r="B132" s="271"/>
      <c r="C132" s="266">
        <v>2</v>
      </c>
      <c r="D132" s="261"/>
      <c r="E132" s="262">
        <f>C132*D132</f>
        <v>0</v>
      </c>
    </row>
    <row r="133" spans="1:5">
      <c r="A133" s="252"/>
      <c r="B133" s="265"/>
      <c r="C133" s="266"/>
      <c r="D133" s="261"/>
      <c r="E133" s="262"/>
    </row>
    <row r="134" spans="1:5" ht="28.5">
      <c r="A134" s="252">
        <f>COUNT($A$23:A133)+1</f>
        <v>33</v>
      </c>
      <c r="B134" s="265" t="s">
        <v>708</v>
      </c>
      <c r="C134" s="266" t="s">
        <v>3</v>
      </c>
      <c r="D134" s="261"/>
      <c r="E134" s="262"/>
    </row>
    <row r="135" spans="1:5">
      <c r="A135" s="252"/>
      <c r="B135" s="271" t="s">
        <v>709</v>
      </c>
      <c r="C135" s="266">
        <v>1</v>
      </c>
      <c r="D135" s="273"/>
      <c r="E135" s="262">
        <f>C135*D135</f>
        <v>0</v>
      </c>
    </row>
    <row r="136" spans="1:5">
      <c r="A136" s="252"/>
      <c r="B136" s="271" t="s">
        <v>710</v>
      </c>
      <c r="C136" s="266">
        <v>1</v>
      </c>
      <c r="D136" s="273"/>
      <c r="E136" s="262">
        <f>C136*D136</f>
        <v>0</v>
      </c>
    </row>
    <row r="137" spans="1:5">
      <c r="A137" s="252"/>
      <c r="B137" s="271" t="s">
        <v>711</v>
      </c>
      <c r="C137" s="266">
        <v>1</v>
      </c>
      <c r="D137" s="273"/>
      <c r="E137" s="262">
        <f>C137*D137</f>
        <v>0</v>
      </c>
    </row>
    <row r="138" spans="1:5">
      <c r="A138" s="252"/>
      <c r="B138" s="271" t="s">
        <v>712</v>
      </c>
      <c r="C138" s="266">
        <v>1</v>
      </c>
      <c r="D138" s="273"/>
      <c r="E138" s="262">
        <f>C138*D138</f>
        <v>0</v>
      </c>
    </row>
    <row r="139" spans="1:5">
      <c r="A139" s="252"/>
      <c r="B139" s="271"/>
      <c r="C139" s="266"/>
      <c r="D139" s="261"/>
      <c r="E139" s="262"/>
    </row>
    <row r="140" spans="1:5" ht="48" customHeight="1">
      <c r="A140" s="252">
        <f>COUNT($A$23:A139)+1</f>
        <v>34</v>
      </c>
      <c r="B140" s="265" t="s">
        <v>713</v>
      </c>
      <c r="C140" s="266" t="s">
        <v>3</v>
      </c>
      <c r="D140" s="261"/>
      <c r="E140" s="262"/>
    </row>
    <row r="141" spans="1:5">
      <c r="A141" s="252"/>
      <c r="B141" s="271" t="s">
        <v>704</v>
      </c>
      <c r="C141" s="272">
        <v>4</v>
      </c>
      <c r="D141" s="273"/>
      <c r="E141" s="262">
        <f>C141*D141</f>
        <v>0</v>
      </c>
    </row>
    <row r="142" spans="1:5">
      <c r="A142" s="252"/>
      <c r="B142" s="271" t="s">
        <v>705</v>
      </c>
      <c r="C142" s="272">
        <v>8</v>
      </c>
      <c r="D142" s="273"/>
      <c r="E142" s="262">
        <f>C142*D142</f>
        <v>0</v>
      </c>
    </row>
    <row r="143" spans="1:5">
      <c r="A143" s="252"/>
      <c r="B143" s="265"/>
      <c r="C143" s="266"/>
      <c r="D143" s="261"/>
      <c r="E143" s="262"/>
    </row>
    <row r="144" spans="1:5" ht="57">
      <c r="A144" s="252">
        <f>COUNT($A$23:A143)+1</f>
        <v>35</v>
      </c>
      <c r="B144" s="265" t="s">
        <v>714</v>
      </c>
      <c r="C144" s="266" t="s">
        <v>3</v>
      </c>
      <c r="D144" s="261"/>
      <c r="E144" s="262"/>
    </row>
    <row r="145" spans="1:5">
      <c r="A145" s="252"/>
      <c r="B145" s="271" t="s">
        <v>715</v>
      </c>
      <c r="C145" s="266">
        <v>7</v>
      </c>
      <c r="D145" s="273"/>
      <c r="E145" s="262">
        <f>C145*D145</f>
        <v>0</v>
      </c>
    </row>
    <row r="146" spans="1:5">
      <c r="A146" s="252"/>
      <c r="B146" s="265"/>
      <c r="C146" s="266"/>
      <c r="D146" s="261"/>
      <c r="E146" s="262"/>
    </row>
    <row r="147" spans="1:5" ht="28.5">
      <c r="A147" s="252">
        <f>COUNT($A$23:A146)+1</f>
        <v>36</v>
      </c>
      <c r="B147" s="265" t="s">
        <v>716</v>
      </c>
      <c r="C147" s="266" t="s">
        <v>3</v>
      </c>
      <c r="D147" s="261"/>
      <c r="E147" s="262"/>
    </row>
    <row r="148" spans="1:5">
      <c r="A148" s="252"/>
      <c r="B148" s="271" t="s">
        <v>717</v>
      </c>
      <c r="C148" s="266">
        <v>1</v>
      </c>
      <c r="D148" s="273"/>
      <c r="E148" s="262">
        <f>C148*D148</f>
        <v>0</v>
      </c>
    </row>
    <row r="149" spans="1:5">
      <c r="A149" s="252"/>
      <c r="B149" s="265"/>
      <c r="C149" s="266"/>
      <c r="D149" s="261"/>
      <c r="E149" s="262"/>
    </row>
    <row r="150" spans="1:5" ht="28.5">
      <c r="A150" s="252">
        <f>COUNT($A$23:A149)+1</f>
        <v>37</v>
      </c>
      <c r="B150" s="265" t="s">
        <v>718</v>
      </c>
      <c r="C150" s="266"/>
      <c r="D150" s="261"/>
      <c r="E150" s="262"/>
    </row>
    <row r="151" spans="1:5">
      <c r="A151" s="252"/>
      <c r="B151" s="260" t="s">
        <v>3</v>
      </c>
      <c r="C151" s="266">
        <v>1</v>
      </c>
      <c r="D151" s="261"/>
      <c r="E151" s="262">
        <f>C151*D151</f>
        <v>0</v>
      </c>
    </row>
    <row r="152" spans="1:5">
      <c r="A152" s="252"/>
      <c r="B152" s="260"/>
      <c r="C152" s="266"/>
      <c r="D152" s="261"/>
      <c r="E152" s="262"/>
    </row>
    <row r="153" spans="1:5">
      <c r="A153" s="252">
        <f>COUNT($A$23:A152)+1</f>
        <v>38</v>
      </c>
      <c r="B153" s="265" t="s">
        <v>719</v>
      </c>
      <c r="C153" s="266" t="s">
        <v>3</v>
      </c>
      <c r="D153" s="261"/>
      <c r="E153" s="262"/>
    </row>
    <row r="154" spans="1:5">
      <c r="A154" s="252"/>
      <c r="B154" s="271" t="s">
        <v>704</v>
      </c>
      <c r="C154" s="266">
        <v>1</v>
      </c>
      <c r="D154" s="261"/>
      <c r="E154" s="262">
        <f>C154*D154</f>
        <v>0</v>
      </c>
    </row>
    <row r="155" spans="1:5">
      <c r="A155" s="252"/>
      <c r="B155" s="271" t="s">
        <v>705</v>
      </c>
      <c r="C155" s="266">
        <v>1</v>
      </c>
      <c r="D155" s="261"/>
      <c r="E155" s="262">
        <f>C155*D155</f>
        <v>0</v>
      </c>
    </row>
    <row r="156" spans="1:5">
      <c r="A156" s="252"/>
      <c r="B156" s="265"/>
      <c r="C156" s="266"/>
      <c r="D156" s="261"/>
      <c r="E156" s="262"/>
    </row>
    <row r="157" spans="1:5" ht="57">
      <c r="A157" s="252">
        <f>COUNT($A$23:A156)+1</f>
        <v>39</v>
      </c>
      <c r="B157" s="265" t="s">
        <v>720</v>
      </c>
      <c r="C157" s="260" t="s">
        <v>3</v>
      </c>
      <c r="D157" s="261"/>
      <c r="E157" s="262"/>
    </row>
    <row r="158" spans="1:5">
      <c r="A158" s="252"/>
      <c r="B158" s="271"/>
      <c r="C158" s="266">
        <v>1</v>
      </c>
      <c r="D158" s="261"/>
      <c r="E158" s="262">
        <f>C158*D158</f>
        <v>0</v>
      </c>
    </row>
    <row r="159" spans="1:5">
      <c r="A159" s="252"/>
      <c r="B159" s="265"/>
      <c r="C159" s="266"/>
      <c r="D159" s="261"/>
      <c r="E159" s="262"/>
    </row>
    <row r="160" spans="1:5" ht="42.75">
      <c r="A160" s="252">
        <f>COUNT($A$23:A159)+1</f>
        <v>40</v>
      </c>
      <c r="B160" s="265" t="s">
        <v>721</v>
      </c>
      <c r="C160" s="260" t="s">
        <v>3</v>
      </c>
      <c r="D160" s="261"/>
      <c r="E160" s="262"/>
    </row>
    <row r="161" spans="1:5">
      <c r="A161" s="252"/>
      <c r="B161" s="271"/>
      <c r="C161" s="266">
        <v>4</v>
      </c>
      <c r="D161" s="261"/>
      <c r="E161" s="262">
        <f>C161*D161</f>
        <v>0</v>
      </c>
    </row>
    <row r="162" spans="1:5">
      <c r="A162" s="252"/>
      <c r="B162" s="260"/>
      <c r="C162" s="266"/>
      <c r="D162" s="261"/>
      <c r="E162" s="262"/>
    </row>
    <row r="163" spans="1:5" ht="28.5">
      <c r="A163" s="252">
        <f>COUNT($A$23:A162)+1</f>
        <v>41</v>
      </c>
      <c r="B163" s="265" t="s">
        <v>722</v>
      </c>
      <c r="C163" s="260" t="s">
        <v>3</v>
      </c>
      <c r="D163" s="261"/>
      <c r="E163" s="262"/>
    </row>
    <row r="164" spans="1:5">
      <c r="A164" s="252"/>
      <c r="B164" s="271"/>
      <c r="C164" s="266">
        <v>4</v>
      </c>
      <c r="D164" s="261"/>
      <c r="E164" s="262">
        <f>C164*D164</f>
        <v>0</v>
      </c>
    </row>
    <row r="165" spans="1:5">
      <c r="A165" s="252"/>
      <c r="B165" s="271"/>
      <c r="C165" s="266"/>
      <c r="D165" s="261"/>
      <c r="E165" s="262"/>
    </row>
    <row r="166" spans="1:5" ht="48" customHeight="1">
      <c r="A166" s="252">
        <f>COUNT($A$23:A165)+1</f>
        <v>42</v>
      </c>
      <c r="B166" s="275" t="s">
        <v>723</v>
      </c>
      <c r="C166" s="260" t="s">
        <v>3</v>
      </c>
      <c r="D166" s="261"/>
      <c r="E166" s="262"/>
    </row>
    <row r="167" spans="1:5">
      <c r="A167" s="252"/>
      <c r="B167" s="271"/>
      <c r="C167" s="266">
        <v>1</v>
      </c>
      <c r="D167" s="261"/>
      <c r="E167" s="262">
        <f>C167*D167</f>
        <v>0</v>
      </c>
    </row>
    <row r="168" spans="1:5">
      <c r="A168" s="252"/>
      <c r="B168" s="271"/>
      <c r="C168" s="266"/>
      <c r="D168" s="261"/>
      <c r="E168" s="262"/>
    </row>
    <row r="169" spans="1:5" ht="42.75">
      <c r="A169" s="252">
        <f>COUNT($A$23:A168)+1</f>
        <v>43</v>
      </c>
      <c r="B169" s="275" t="s">
        <v>724</v>
      </c>
      <c r="C169" s="276" t="s">
        <v>3</v>
      </c>
      <c r="E169" s="262"/>
    </row>
    <row r="170" spans="1:5">
      <c r="A170" s="252"/>
      <c r="B170" s="278"/>
      <c r="C170" s="276">
        <v>8</v>
      </c>
      <c r="E170" s="262">
        <f>C170*D170</f>
        <v>0</v>
      </c>
    </row>
    <row r="171" spans="1:5">
      <c r="A171" s="252"/>
      <c r="B171" s="265"/>
      <c r="C171" s="266"/>
      <c r="D171" s="261"/>
      <c r="E171" s="262"/>
    </row>
    <row r="172" spans="1:5" ht="28.5">
      <c r="A172" s="252">
        <f>COUNT($A$23:A171)+1</f>
        <v>44</v>
      </c>
      <c r="B172" s="265" t="s">
        <v>725</v>
      </c>
      <c r="C172" s="260" t="s">
        <v>66</v>
      </c>
      <c r="D172" s="261"/>
      <c r="E172" s="262"/>
    </row>
    <row r="173" spans="1:5">
      <c r="A173" s="252"/>
      <c r="B173" s="271"/>
      <c r="C173" s="266">
        <v>1</v>
      </c>
      <c r="D173" s="261"/>
      <c r="E173" s="262">
        <f>C173*D173</f>
        <v>0</v>
      </c>
    </row>
    <row r="174" spans="1:5">
      <c r="A174" s="252"/>
      <c r="B174" s="265"/>
      <c r="C174" s="266"/>
      <c r="D174" s="261"/>
      <c r="E174" s="262"/>
    </row>
    <row r="175" spans="1:5" ht="42.75">
      <c r="A175" s="252">
        <f>COUNT($A$23:A174)+1</f>
        <v>45</v>
      </c>
      <c r="B175" s="265" t="s">
        <v>726</v>
      </c>
      <c r="C175" s="260" t="s">
        <v>66</v>
      </c>
      <c r="D175" s="261"/>
      <c r="E175" s="262"/>
    </row>
    <row r="176" spans="1:5">
      <c r="A176" s="252"/>
      <c r="B176" s="271"/>
      <c r="C176" s="266">
        <v>1</v>
      </c>
      <c r="D176" s="261"/>
      <c r="E176" s="262">
        <f>C176*D176</f>
        <v>0</v>
      </c>
    </row>
    <row r="177" spans="1:5">
      <c r="A177" s="252"/>
      <c r="B177" s="271"/>
      <c r="C177" s="266"/>
      <c r="D177" s="261"/>
      <c r="E177" s="262"/>
    </row>
    <row r="178" spans="1:5" ht="28.5">
      <c r="A178" s="252">
        <f>COUNT($A$23:A177)+1</f>
        <v>46</v>
      </c>
      <c r="B178" s="265" t="s">
        <v>727</v>
      </c>
      <c r="C178" s="262" t="s">
        <v>3</v>
      </c>
      <c r="D178" s="261"/>
      <c r="E178" s="261"/>
    </row>
    <row r="179" spans="1:5">
      <c r="A179" s="252"/>
      <c r="B179" s="260"/>
      <c r="C179" s="1294">
        <v>0.01</v>
      </c>
      <c r="D179" s="1295">
        <f>SUM(E28:E176)</f>
        <v>0</v>
      </c>
      <c r="E179" s="1295">
        <f>C179*D179</f>
        <v>0</v>
      </c>
    </row>
    <row r="180" spans="1:5">
      <c r="A180" s="252"/>
      <c r="B180" s="265"/>
      <c r="C180" s="262"/>
      <c r="D180" s="261"/>
      <c r="E180" s="261"/>
    </row>
    <row r="181" spans="1:5" ht="28.5">
      <c r="A181" s="252">
        <f>COUNT($A$23:A180)+1</f>
        <v>47</v>
      </c>
      <c r="B181" s="265" t="s">
        <v>728</v>
      </c>
      <c r="C181" s="262" t="s">
        <v>3</v>
      </c>
      <c r="D181" s="261"/>
      <c r="E181" s="261"/>
    </row>
    <row r="182" spans="1:5">
      <c r="A182" s="252"/>
      <c r="B182" s="260"/>
      <c r="C182" s="1294">
        <v>0.01</v>
      </c>
      <c r="D182" s="1295">
        <f>SUM(E28:E176)</f>
        <v>0</v>
      </c>
      <c r="E182" s="1295">
        <f>C182*D182</f>
        <v>0</v>
      </c>
    </row>
    <row r="183" spans="1:5">
      <c r="A183" s="252"/>
      <c r="B183" s="265"/>
      <c r="C183" s="266"/>
      <c r="D183" s="261"/>
      <c r="E183" s="262"/>
    </row>
    <row r="184" spans="1:5" ht="28.5">
      <c r="A184" s="252">
        <f>COUNT($A$23:A183)+1</f>
        <v>48</v>
      </c>
      <c r="B184" s="265" t="s">
        <v>729</v>
      </c>
      <c r="C184" s="266"/>
      <c r="D184" s="261"/>
      <c r="E184" s="262"/>
    </row>
    <row r="185" spans="1:5">
      <c r="A185" s="252"/>
      <c r="B185" s="260" t="s">
        <v>730</v>
      </c>
      <c r="C185" s="1294">
        <v>1.4999999999999999E-2</v>
      </c>
      <c r="D185" s="1295">
        <f>SUM(E28:E176)</f>
        <v>0</v>
      </c>
      <c r="E185" s="1296">
        <f>+D185*C185</f>
        <v>0</v>
      </c>
    </row>
    <row r="186" spans="1:5">
      <c r="A186" s="279"/>
      <c r="B186" s="278"/>
    </row>
    <row r="187" spans="1:5" ht="30" customHeight="1" thickBot="1">
      <c r="A187" s="792"/>
      <c r="B187" s="766" t="s">
        <v>734</v>
      </c>
      <c r="C187" s="793"/>
      <c r="D187" s="756"/>
      <c r="E187" s="794">
        <f>SUM(E28:E185)</f>
        <v>0</v>
      </c>
    </row>
    <row r="188" spans="1:5" ht="15.75" thickTop="1">
      <c r="A188" s="282"/>
      <c r="B188" s="283"/>
    </row>
    <row r="189" spans="1:5">
      <c r="A189" s="282"/>
      <c r="B189" s="283"/>
    </row>
    <row r="190" spans="1:5">
      <c r="A190" s="282" t="s">
        <v>771</v>
      </c>
      <c r="B190" s="296" t="s">
        <v>772</v>
      </c>
    </row>
    <row r="191" spans="1:5">
      <c r="A191" s="282"/>
      <c r="B191" s="296"/>
    </row>
    <row r="192" spans="1:5" ht="15.75" thickBot="1">
      <c r="A192" s="240" t="s">
        <v>654</v>
      </c>
      <c r="B192" s="241" t="s">
        <v>655</v>
      </c>
      <c r="C192" s="242"/>
      <c r="D192" s="243" t="s">
        <v>656</v>
      </c>
      <c r="E192" s="244" t="s">
        <v>657</v>
      </c>
    </row>
    <row r="193" spans="1:5" ht="43.5" thickBot="1">
      <c r="A193" s="246"/>
      <c r="B193" s="247" t="s">
        <v>658</v>
      </c>
      <c r="C193" s="248"/>
      <c r="D193" s="249"/>
      <c r="E193" s="250"/>
    </row>
    <row r="194" spans="1:5">
      <c r="A194" s="252">
        <f>COUNT($A$23:A193)+1</f>
        <v>49</v>
      </c>
      <c r="B194" s="275" t="s">
        <v>735</v>
      </c>
      <c r="C194" s="1243" t="s">
        <v>427</v>
      </c>
      <c r="D194" s="261"/>
    </row>
    <row r="195" spans="1:5">
      <c r="A195" s="252"/>
      <c r="B195" s="287" t="s">
        <v>736</v>
      </c>
      <c r="C195" s="280">
        <f>+C198</f>
        <v>90</v>
      </c>
      <c r="D195" s="261"/>
      <c r="E195" s="256">
        <f>C195*D195</f>
        <v>0</v>
      </c>
    </row>
    <row r="196" spans="1:5">
      <c r="A196" s="252"/>
      <c r="B196" s="287"/>
      <c r="D196" s="261"/>
      <c r="E196" s="256"/>
    </row>
    <row r="197" spans="1:5" ht="114">
      <c r="A197" s="252">
        <f>COUNT($A$23:A196)+1</f>
        <v>50</v>
      </c>
      <c r="B197" s="265" t="s">
        <v>737</v>
      </c>
      <c r="C197" s="1242" t="s">
        <v>427</v>
      </c>
      <c r="D197" s="261"/>
      <c r="E197" s="256"/>
    </row>
    <row r="198" spans="1:5">
      <c r="A198" s="252"/>
      <c r="B198" s="288" t="s">
        <v>738</v>
      </c>
      <c r="C198" s="289">
        <f>5+6+5+3+3+3+16+6+9+4+3+5+4+5+13</f>
        <v>90</v>
      </c>
      <c r="D198" s="290"/>
      <c r="E198" s="273">
        <f>C198*D198</f>
        <v>0</v>
      </c>
    </row>
    <row r="199" spans="1:5">
      <c r="A199" s="252"/>
      <c r="B199" s="268"/>
      <c r="C199" s="266"/>
      <c r="D199" s="261"/>
      <c r="E199" s="256"/>
    </row>
    <row r="200" spans="1:5">
      <c r="A200" s="252">
        <f>COUNT($A$23:A199)+1</f>
        <v>51</v>
      </c>
      <c r="B200" s="265" t="s">
        <v>739</v>
      </c>
      <c r="C200" s="274" t="s">
        <v>3</v>
      </c>
      <c r="D200" s="261"/>
      <c r="E200" s="261"/>
    </row>
    <row r="201" spans="1:5">
      <c r="A201" s="252"/>
      <c r="B201" s="260"/>
      <c r="C201" s="291">
        <v>9</v>
      </c>
      <c r="D201" s="261"/>
      <c r="E201" s="261">
        <f>C201*D201</f>
        <v>0</v>
      </c>
    </row>
    <row r="202" spans="1:5">
      <c r="A202" s="252"/>
      <c r="B202" s="253"/>
      <c r="C202" s="254"/>
      <c r="D202" s="255"/>
      <c r="E202" s="256"/>
    </row>
    <row r="203" spans="1:5" ht="43.5">
      <c r="A203" s="252">
        <f>COUNT($A$23:A202)+1</f>
        <v>52</v>
      </c>
      <c r="B203" s="265" t="s">
        <v>740</v>
      </c>
      <c r="C203" s="1240" t="s">
        <v>66</v>
      </c>
      <c r="D203" s="261"/>
      <c r="E203" s="262"/>
    </row>
    <row r="204" spans="1:5">
      <c r="A204" s="252"/>
      <c r="B204" s="260"/>
      <c r="C204" s="266">
        <v>8</v>
      </c>
      <c r="D204" s="261"/>
      <c r="E204" s="262">
        <f>C204*D204</f>
        <v>0</v>
      </c>
    </row>
    <row r="205" spans="1:5">
      <c r="A205" s="252"/>
      <c r="B205" s="260"/>
      <c r="C205" s="266"/>
      <c r="D205" s="261"/>
      <c r="E205" s="262"/>
    </row>
    <row r="206" spans="1:5" ht="42.75">
      <c r="A206" s="252">
        <f>COUNT($A$23:A205)+1</f>
        <v>53</v>
      </c>
      <c r="B206" s="265" t="s">
        <v>741</v>
      </c>
      <c r="C206" s="1240" t="s">
        <v>3</v>
      </c>
      <c r="D206" s="261"/>
      <c r="E206" s="262"/>
    </row>
    <row r="207" spans="1:5">
      <c r="A207" s="252"/>
      <c r="C207" s="1236">
        <v>8</v>
      </c>
      <c r="D207" s="1237"/>
      <c r="E207" s="1238">
        <f>C207*D207</f>
        <v>0</v>
      </c>
    </row>
    <row r="208" spans="1:5">
      <c r="A208" s="252"/>
      <c r="B208" s="265"/>
      <c r="C208" s="266"/>
      <c r="D208" s="261"/>
      <c r="E208" s="262"/>
    </row>
    <row r="209" spans="1:5" ht="57">
      <c r="A209" s="252">
        <f>COUNT($A$23:A208)+1</f>
        <v>54</v>
      </c>
      <c r="B209" s="265" t="s">
        <v>742</v>
      </c>
      <c r="C209" s="1240" t="s">
        <v>66</v>
      </c>
      <c r="D209" s="261"/>
      <c r="E209" s="262"/>
    </row>
    <row r="210" spans="1:5">
      <c r="A210" s="252"/>
      <c r="B210" s="293"/>
      <c r="C210" s="292">
        <v>1</v>
      </c>
      <c r="D210" s="261"/>
      <c r="E210" s="262">
        <f>C210*D210</f>
        <v>0</v>
      </c>
    </row>
    <row r="211" spans="1:5">
      <c r="A211" s="252"/>
      <c r="B211" s="265"/>
      <c r="C211" s="292"/>
      <c r="D211" s="261"/>
      <c r="E211" s="262"/>
    </row>
    <row r="212" spans="1:5" ht="57">
      <c r="A212" s="252">
        <f>COUNT($A$23:A211)+1</f>
        <v>55</v>
      </c>
      <c r="B212" s="265" t="s">
        <v>743</v>
      </c>
      <c r="C212" s="1241" t="s">
        <v>3</v>
      </c>
      <c r="D212" s="261"/>
      <c r="E212" s="262"/>
    </row>
    <row r="213" spans="1:5">
      <c r="A213" s="252"/>
      <c r="B213" s="265"/>
      <c r="C213" s="1239">
        <v>1</v>
      </c>
      <c r="D213" s="1237"/>
      <c r="E213" s="1238">
        <f>C213*D213</f>
        <v>0</v>
      </c>
    </row>
    <row r="214" spans="1:5">
      <c r="A214" s="252"/>
      <c r="B214" s="293"/>
      <c r="C214" s="292"/>
      <c r="D214" s="261"/>
      <c r="E214" s="262"/>
    </row>
    <row r="215" spans="1:5" ht="52.5" customHeight="1">
      <c r="A215" s="252">
        <f>COUNT($A$23:A214)+1</f>
        <v>56</v>
      </c>
      <c r="B215" s="265" t="s">
        <v>744</v>
      </c>
      <c r="C215" s="274" t="s">
        <v>4</v>
      </c>
      <c r="D215" s="261"/>
      <c r="E215" s="262"/>
    </row>
    <row r="216" spans="1:5">
      <c r="A216" s="252"/>
      <c r="B216" s="260"/>
      <c r="C216" s="292">
        <v>70</v>
      </c>
      <c r="D216" s="261"/>
      <c r="E216" s="262">
        <f>C216*D216</f>
        <v>0</v>
      </c>
    </row>
    <row r="217" spans="1:5">
      <c r="A217" s="252"/>
      <c r="B217" s="260"/>
      <c r="C217" s="292"/>
      <c r="D217" s="261"/>
      <c r="E217" s="262"/>
    </row>
    <row r="218" spans="1:5" ht="85.5">
      <c r="A218" s="252">
        <f>COUNT($A$23:A217)+1</f>
        <v>57</v>
      </c>
      <c r="B218" s="294" t="s">
        <v>745</v>
      </c>
      <c r="C218" s="1240" t="s">
        <v>66</v>
      </c>
      <c r="D218" s="261"/>
      <c r="E218" s="262"/>
    </row>
    <row r="219" spans="1:5">
      <c r="A219" s="252"/>
      <c r="B219" s="260"/>
      <c r="C219" s="1239">
        <v>4</v>
      </c>
      <c r="D219" s="1237"/>
      <c r="E219" s="1238">
        <f>C219*D219</f>
        <v>0</v>
      </c>
    </row>
    <row r="220" spans="1:5">
      <c r="A220" s="252"/>
      <c r="B220" s="265"/>
      <c r="C220" s="292"/>
      <c r="D220" s="261"/>
      <c r="E220" s="262"/>
    </row>
    <row r="221" spans="1:5" ht="85.5">
      <c r="A221" s="252">
        <f>COUNT($A$23:A220)+1</f>
        <v>58</v>
      </c>
      <c r="B221" s="294" t="s">
        <v>746</v>
      </c>
      <c r="C221" s="1240" t="s">
        <v>66</v>
      </c>
      <c r="D221" s="261"/>
      <c r="E221" s="262"/>
    </row>
    <row r="222" spans="1:5">
      <c r="A222" s="252"/>
      <c r="B222" s="260"/>
      <c r="C222" s="1239">
        <v>4</v>
      </c>
      <c r="D222" s="1237"/>
      <c r="E222" s="1238">
        <f>C222*D222</f>
        <v>0</v>
      </c>
    </row>
    <row r="223" spans="1:5">
      <c r="A223" s="252"/>
      <c r="B223" s="260"/>
      <c r="C223" s="292"/>
      <c r="D223" s="261"/>
      <c r="E223" s="262"/>
    </row>
    <row r="224" spans="1:5" ht="85.5">
      <c r="A224" s="252">
        <f>COUNT($A$23:A223)+1</f>
        <v>59</v>
      </c>
      <c r="B224" s="294" t="s">
        <v>747</v>
      </c>
      <c r="C224" s="1240" t="s">
        <v>66</v>
      </c>
      <c r="D224" s="261"/>
      <c r="E224" s="262"/>
    </row>
    <row r="225" spans="1:5">
      <c r="A225" s="252"/>
      <c r="B225" s="260"/>
      <c r="C225" s="1239">
        <v>4</v>
      </c>
      <c r="D225" s="1237"/>
      <c r="E225" s="1238">
        <f>C225*D225</f>
        <v>0</v>
      </c>
    </row>
    <row r="226" spans="1:5">
      <c r="A226" s="252"/>
      <c r="B226" s="260"/>
      <c r="C226" s="292"/>
      <c r="D226" s="261"/>
      <c r="E226" s="262"/>
    </row>
    <row r="227" spans="1:5" ht="85.5">
      <c r="A227" s="252">
        <f>COUNT($A$23:A226)+1</f>
        <v>60</v>
      </c>
      <c r="B227" s="294" t="s">
        <v>748</v>
      </c>
      <c r="C227" s="1240" t="s">
        <v>66</v>
      </c>
      <c r="D227" s="261"/>
      <c r="E227" s="262"/>
    </row>
    <row r="228" spans="1:5">
      <c r="A228" s="252"/>
      <c r="B228" s="260"/>
      <c r="C228" s="1239">
        <v>8</v>
      </c>
      <c r="D228" s="1237"/>
      <c r="E228" s="1238">
        <f>C228*D228</f>
        <v>0</v>
      </c>
    </row>
    <row r="229" spans="1:5">
      <c r="A229" s="252"/>
      <c r="B229" s="260"/>
      <c r="C229" s="292"/>
      <c r="D229" s="261"/>
      <c r="E229" s="262"/>
    </row>
    <row r="230" spans="1:5" ht="85.5">
      <c r="A230" s="252">
        <f>COUNT($A$23:A229)+1</f>
        <v>61</v>
      </c>
      <c r="B230" s="294" t="s">
        <v>749</v>
      </c>
      <c r="C230" s="266" t="s">
        <v>66</v>
      </c>
      <c r="D230" s="261"/>
      <c r="E230" s="262"/>
    </row>
    <row r="231" spans="1:5">
      <c r="A231" s="252"/>
      <c r="B231" s="260"/>
      <c r="C231" s="1239">
        <v>4</v>
      </c>
      <c r="D231" s="1237"/>
      <c r="E231" s="1238">
        <f>C231*D231</f>
        <v>0</v>
      </c>
    </row>
    <row r="232" spans="1:5">
      <c r="A232" s="252"/>
      <c r="B232" s="260"/>
      <c r="C232" s="292"/>
      <c r="D232" s="261"/>
      <c r="E232" s="262"/>
    </row>
    <row r="233" spans="1:5">
      <c r="A233" s="252">
        <f>COUNT($A$23:A232)+1</f>
        <v>62</v>
      </c>
      <c r="B233" s="294" t="s">
        <v>750</v>
      </c>
      <c r="C233" s="292" t="s">
        <v>3</v>
      </c>
      <c r="D233" s="261"/>
      <c r="E233" s="262"/>
    </row>
    <row r="234" spans="1:5">
      <c r="A234" s="252"/>
      <c r="B234" s="260"/>
      <c r="C234" s="1239">
        <v>13</v>
      </c>
      <c r="D234" s="1237"/>
      <c r="E234" s="1238">
        <f>C234*D234</f>
        <v>0</v>
      </c>
    </row>
    <row r="235" spans="1:5">
      <c r="A235" s="252"/>
      <c r="B235" s="260"/>
      <c r="C235" s="292"/>
      <c r="D235" s="261"/>
      <c r="E235" s="262"/>
    </row>
    <row r="236" spans="1:5" ht="28.5">
      <c r="A236" s="252">
        <f>COUNT($A$23:A235)+1</f>
        <v>63</v>
      </c>
      <c r="B236" s="265" t="s">
        <v>751</v>
      </c>
      <c r="C236" s="292" t="s">
        <v>3</v>
      </c>
      <c r="D236" s="261"/>
      <c r="E236" s="262"/>
    </row>
    <row r="237" spans="1:5">
      <c r="A237" s="252"/>
      <c r="B237" s="260" t="s">
        <v>752</v>
      </c>
      <c r="C237" s="292">
        <v>20</v>
      </c>
      <c r="D237" s="261"/>
      <c r="E237" s="262">
        <f>C237*D237</f>
        <v>0</v>
      </c>
    </row>
    <row r="238" spans="1:5">
      <c r="A238" s="252"/>
      <c r="B238" s="260" t="s">
        <v>753</v>
      </c>
      <c r="C238" s="292">
        <v>1</v>
      </c>
      <c r="D238" s="261"/>
      <c r="E238" s="262">
        <f>C238*D238</f>
        <v>0</v>
      </c>
    </row>
    <row r="239" spans="1:5">
      <c r="A239" s="252"/>
      <c r="B239" s="260" t="s">
        <v>754</v>
      </c>
      <c r="C239" s="292">
        <v>2</v>
      </c>
      <c r="D239" s="261"/>
      <c r="E239" s="262">
        <f>C239*D239</f>
        <v>0</v>
      </c>
    </row>
    <row r="240" spans="1:5">
      <c r="A240" s="252"/>
      <c r="B240" s="260"/>
      <c r="C240" s="292"/>
      <c r="D240" s="261"/>
      <c r="E240" s="262"/>
    </row>
    <row r="241" spans="1:5" ht="28.5">
      <c r="A241" s="252">
        <f>COUNT($A$23:A240)+1</f>
        <v>64</v>
      </c>
      <c r="B241" s="265" t="s">
        <v>755</v>
      </c>
      <c r="C241" s="292" t="s">
        <v>427</v>
      </c>
      <c r="D241" s="261"/>
      <c r="E241" s="262"/>
    </row>
    <row r="242" spans="1:5">
      <c r="A242" s="252"/>
      <c r="B242" s="260" t="s">
        <v>756</v>
      </c>
      <c r="C242" s="292">
        <v>78</v>
      </c>
      <c r="D242" s="261"/>
      <c r="E242" s="262">
        <f>C242*D242</f>
        <v>0</v>
      </c>
    </row>
    <row r="243" spans="1:5">
      <c r="A243" s="252"/>
      <c r="B243" s="260" t="s">
        <v>757</v>
      </c>
      <c r="C243" s="292">
        <f>35+6</f>
        <v>41</v>
      </c>
      <c r="D243" s="261"/>
      <c r="E243" s="262">
        <f>C243*D243</f>
        <v>0</v>
      </c>
    </row>
    <row r="244" spans="1:5">
      <c r="A244" s="252"/>
      <c r="B244" s="260" t="s">
        <v>758</v>
      </c>
      <c r="C244" s="292">
        <f>78+112</f>
        <v>190</v>
      </c>
      <c r="D244" s="261"/>
      <c r="E244" s="262">
        <f>C244*D244</f>
        <v>0</v>
      </c>
    </row>
    <row r="245" spans="1:5">
      <c r="A245" s="252"/>
      <c r="B245" s="260" t="s">
        <v>759</v>
      </c>
      <c r="C245" s="292">
        <v>35</v>
      </c>
      <c r="D245" s="261"/>
      <c r="E245" s="262">
        <f>C245*D245</f>
        <v>0</v>
      </c>
    </row>
    <row r="246" spans="1:5">
      <c r="A246" s="252"/>
      <c r="B246" s="260" t="s">
        <v>760</v>
      </c>
      <c r="C246" s="292">
        <v>6</v>
      </c>
      <c r="D246" s="261"/>
      <c r="E246" s="262">
        <f>C246*D246</f>
        <v>0</v>
      </c>
    </row>
    <row r="247" spans="1:5">
      <c r="A247" s="252"/>
      <c r="B247" s="260"/>
      <c r="C247" s="292"/>
      <c r="D247" s="261"/>
      <c r="E247" s="262"/>
    </row>
    <row r="248" spans="1:5" ht="28.5">
      <c r="A248" s="252">
        <f>COUNT($A$23:A247)+1</f>
        <v>65</v>
      </c>
      <c r="B248" s="265" t="s">
        <v>761</v>
      </c>
      <c r="C248" s="292" t="s">
        <v>427</v>
      </c>
      <c r="D248" s="261"/>
      <c r="E248" s="262"/>
    </row>
    <row r="249" spans="1:5">
      <c r="A249" s="252"/>
      <c r="B249" s="260" t="s">
        <v>762</v>
      </c>
      <c r="C249" s="292">
        <v>112</v>
      </c>
      <c r="D249" s="261"/>
      <c r="E249" s="262">
        <f>C249*D249</f>
        <v>0</v>
      </c>
    </row>
    <row r="250" spans="1:5">
      <c r="A250" s="252"/>
      <c r="B250" s="260"/>
      <c r="C250" s="292"/>
      <c r="D250" s="261"/>
      <c r="E250" s="262"/>
    </row>
    <row r="251" spans="1:5">
      <c r="A251" s="252">
        <f>COUNT($A$23:A250)+1</f>
        <v>66</v>
      </c>
      <c r="B251" s="265" t="s">
        <v>763</v>
      </c>
      <c r="C251" s="266" t="s">
        <v>427</v>
      </c>
      <c r="D251" s="261"/>
      <c r="E251" s="262"/>
    </row>
    <row r="252" spans="1:5">
      <c r="A252" s="252"/>
      <c r="B252" s="268" t="s">
        <v>764</v>
      </c>
      <c r="C252" s="266">
        <f>+C249</f>
        <v>112</v>
      </c>
      <c r="D252" s="261"/>
      <c r="E252" s="256">
        <f>C252*D252</f>
        <v>0</v>
      </c>
    </row>
    <row r="253" spans="1:5">
      <c r="A253" s="252"/>
      <c r="B253" s="260"/>
      <c r="C253" s="292"/>
      <c r="D253" s="261"/>
      <c r="E253" s="262"/>
    </row>
    <row r="254" spans="1:5">
      <c r="A254" s="252">
        <f>COUNT($A$23:A253)+1</f>
        <v>67</v>
      </c>
      <c r="B254" s="265" t="s">
        <v>765</v>
      </c>
      <c r="C254" s="266" t="s">
        <v>4</v>
      </c>
      <c r="D254" s="261"/>
      <c r="E254" s="262"/>
    </row>
    <row r="255" spans="1:5">
      <c r="A255" s="252"/>
      <c r="B255" s="260" t="s">
        <v>766</v>
      </c>
      <c r="C255" s="292">
        <v>14</v>
      </c>
      <c r="D255" s="261"/>
      <c r="E255" s="262">
        <f>C255*D255</f>
        <v>0</v>
      </c>
    </row>
    <row r="256" spans="1:5">
      <c r="A256" s="252"/>
      <c r="B256" s="260"/>
      <c r="C256" s="292"/>
      <c r="D256" s="261"/>
      <c r="E256" s="262"/>
    </row>
    <row r="257" spans="1:5" ht="28.5">
      <c r="A257" s="252">
        <f>COUNT($A$23:A256)+1</f>
        <v>68</v>
      </c>
      <c r="B257" s="265" t="s">
        <v>908</v>
      </c>
      <c r="C257" s="292" t="s">
        <v>3</v>
      </c>
      <c r="D257" s="261"/>
      <c r="E257" s="800"/>
    </row>
    <row r="258" spans="1:5">
      <c r="A258" s="252"/>
      <c r="B258" s="260" t="s">
        <v>767</v>
      </c>
      <c r="C258" s="292">
        <v>1</v>
      </c>
      <c r="D258" s="261"/>
      <c r="E258" s="262">
        <f>C258*D258</f>
        <v>0</v>
      </c>
    </row>
    <row r="259" spans="1:5">
      <c r="A259" s="252"/>
      <c r="B259" s="265"/>
      <c r="C259" s="292"/>
      <c r="D259" s="261"/>
      <c r="E259" s="262"/>
    </row>
    <row r="260" spans="1:5" ht="42.75">
      <c r="A260" s="252">
        <f>COUNT($A$23:A259)+1</f>
        <v>69</v>
      </c>
      <c r="B260" s="265" t="s">
        <v>768</v>
      </c>
      <c r="C260" s="266" t="s">
        <v>3</v>
      </c>
      <c r="D260" s="261"/>
      <c r="E260" s="262"/>
    </row>
    <row r="261" spans="1:5">
      <c r="A261" s="252"/>
      <c r="B261" s="260"/>
      <c r="C261" s="266">
        <v>1</v>
      </c>
      <c r="D261" s="261"/>
      <c r="E261" s="262">
        <f>C261*D261</f>
        <v>0</v>
      </c>
    </row>
    <row r="262" spans="1:5">
      <c r="A262" s="252"/>
      <c r="B262" s="260"/>
      <c r="C262" s="266"/>
      <c r="D262" s="261"/>
      <c r="E262" s="262"/>
    </row>
    <row r="263" spans="1:5" ht="42.75">
      <c r="A263" s="252">
        <f>COUNT($A$23:A262)+1</f>
        <v>70</v>
      </c>
      <c r="B263" s="275" t="s">
        <v>724</v>
      </c>
      <c r="C263" s="297" t="s">
        <v>3</v>
      </c>
      <c r="E263" s="262"/>
    </row>
    <row r="264" spans="1:5">
      <c r="A264" s="252"/>
      <c r="B264" s="278"/>
      <c r="C264" s="276">
        <v>4</v>
      </c>
      <c r="E264" s="262">
        <f>C264*D264</f>
        <v>0</v>
      </c>
    </row>
    <row r="265" spans="1:5">
      <c r="A265" s="252"/>
      <c r="B265" s="260"/>
      <c r="C265" s="292"/>
      <c r="D265" s="261"/>
      <c r="E265" s="262"/>
    </row>
    <row r="266" spans="1:5" ht="28.5">
      <c r="A266" s="252">
        <f>COUNT($A$23:A265)+1</f>
        <v>71</v>
      </c>
      <c r="B266" s="265" t="s">
        <v>727</v>
      </c>
      <c r="C266" s="262" t="s">
        <v>3</v>
      </c>
      <c r="D266" s="261"/>
      <c r="E266" s="261"/>
    </row>
    <row r="267" spans="1:5">
      <c r="A267" s="252"/>
      <c r="B267" s="260"/>
      <c r="C267" s="1294">
        <v>0.01</v>
      </c>
      <c r="D267" s="1295">
        <f>SUM(E195:E264)</f>
        <v>0</v>
      </c>
      <c r="E267" s="1296">
        <f>+D267*C267</f>
        <v>0</v>
      </c>
    </row>
    <row r="268" spans="1:5">
      <c r="A268" s="252"/>
      <c r="B268" s="265"/>
      <c r="C268" s="262"/>
      <c r="D268" s="261"/>
      <c r="E268" s="261"/>
    </row>
    <row r="269" spans="1:5" ht="28.5">
      <c r="A269" s="252">
        <f>COUNT($A$23:A268)+1</f>
        <v>72</v>
      </c>
      <c r="B269" s="265" t="s">
        <v>728</v>
      </c>
      <c r="C269" s="262" t="s">
        <v>3</v>
      </c>
      <c r="D269" s="261"/>
      <c r="E269" s="261"/>
    </row>
    <row r="270" spans="1:5">
      <c r="A270" s="252"/>
      <c r="B270" s="260"/>
      <c r="C270" s="1294">
        <v>0.01</v>
      </c>
      <c r="D270" s="1295">
        <f>SUM(E195:E264)</f>
        <v>0</v>
      </c>
      <c r="E270" s="1296">
        <f>+D270*C270</f>
        <v>0</v>
      </c>
    </row>
    <row r="271" spans="1:5">
      <c r="A271" s="252"/>
      <c r="B271" s="265"/>
      <c r="C271" s="260"/>
      <c r="D271" s="261"/>
      <c r="E271" s="262"/>
    </row>
    <row r="272" spans="1:5" ht="42.75">
      <c r="A272" s="252">
        <f>COUNT($A$23:A271)+1</f>
        <v>73</v>
      </c>
      <c r="B272" s="295" t="s">
        <v>769</v>
      </c>
      <c r="C272" s="266"/>
      <c r="D272" s="261"/>
      <c r="E272" s="262"/>
    </row>
    <row r="273" spans="1:5">
      <c r="A273" s="252"/>
      <c r="B273" s="260" t="s">
        <v>770</v>
      </c>
      <c r="C273" s="1294">
        <v>0.02</v>
      </c>
      <c r="D273" s="1295">
        <f>SUM(E195:E264)</f>
        <v>0</v>
      </c>
      <c r="E273" s="1296">
        <f>+D273*C273</f>
        <v>0</v>
      </c>
    </row>
    <row r="274" spans="1:5">
      <c r="A274" s="279"/>
      <c r="B274" s="278"/>
    </row>
    <row r="275" spans="1:5" ht="15.75" thickBot="1">
      <c r="A275" s="792"/>
      <c r="B275" s="766" t="s">
        <v>773</v>
      </c>
      <c r="C275" s="793"/>
      <c r="D275" s="756"/>
      <c r="E275" s="794">
        <f>SUM(E194:E274)</f>
        <v>0</v>
      </c>
    </row>
    <row r="276" spans="1:5" ht="15.75" thickTop="1"/>
    <row r="278" spans="1:5">
      <c r="A278" s="284" t="s">
        <v>856</v>
      </c>
      <c r="B278" s="286" t="s">
        <v>857</v>
      </c>
    </row>
    <row r="279" spans="1:5">
      <c r="C279" s="297"/>
      <c r="E279" s="277"/>
    </row>
    <row r="280" spans="1:5" ht="15.75" thickBot="1">
      <c r="A280" s="298" t="s">
        <v>654</v>
      </c>
      <c r="B280" s="299" t="s">
        <v>655</v>
      </c>
      <c r="C280" s="300"/>
      <c r="D280" s="243" t="s">
        <v>656</v>
      </c>
      <c r="E280" s="301" t="s">
        <v>657</v>
      </c>
    </row>
    <row r="281" spans="1:5" ht="57">
      <c r="A281" s="302"/>
      <c r="B281" s="253" t="s">
        <v>774</v>
      </c>
      <c r="C281" s="303"/>
      <c r="D281" s="258"/>
      <c r="E281" s="304"/>
    </row>
    <row r="282" spans="1:5" ht="29.25" thickBot="1">
      <c r="A282" s="305"/>
      <c r="B282" s="306" t="s">
        <v>775</v>
      </c>
      <c r="C282" s="307"/>
      <c r="D282" s="308"/>
      <c r="E282" s="309"/>
    </row>
    <row r="283" spans="1:5" ht="57">
      <c r="A283" s="252">
        <f>COUNT($A$23:A282)+1</f>
        <v>74</v>
      </c>
      <c r="B283" s="265" t="s">
        <v>776</v>
      </c>
      <c r="C283" s="272"/>
      <c r="D283" s="1289" t="s">
        <v>3127</v>
      </c>
      <c r="E283" s="1289"/>
    </row>
    <row r="284" spans="1:5" ht="28.5">
      <c r="A284" s="252"/>
      <c r="B284" s="265" t="s">
        <v>777</v>
      </c>
      <c r="C284" s="272"/>
      <c r="D284" s="261"/>
      <c r="E284" s="261"/>
    </row>
    <row r="285" spans="1:5" ht="28.5">
      <c r="A285" s="252"/>
      <c r="B285" s="265" t="s">
        <v>778</v>
      </c>
      <c r="C285" s="272" t="s">
        <v>427</v>
      </c>
      <c r="D285" s="261"/>
      <c r="E285" s="261"/>
    </row>
    <row r="286" spans="1:5" ht="14.25">
      <c r="A286" s="310"/>
      <c r="B286" s="271" t="s">
        <v>779</v>
      </c>
      <c r="C286" s="272">
        <v>6</v>
      </c>
      <c r="D286" s="261"/>
      <c r="E286" s="261"/>
    </row>
    <row r="287" spans="1:5" ht="14.25">
      <c r="A287" s="310"/>
      <c r="B287" s="271" t="s">
        <v>780</v>
      </c>
      <c r="C287" s="291">
        <v>10</v>
      </c>
      <c r="D287" s="261"/>
      <c r="E287" s="261"/>
    </row>
    <row r="288" spans="1:5" ht="14.25">
      <c r="A288" s="310"/>
      <c r="B288" s="271" t="s">
        <v>781</v>
      </c>
      <c r="C288" s="291">
        <v>25</v>
      </c>
      <c r="D288" s="261"/>
      <c r="E288" s="261"/>
    </row>
    <row r="289" spans="1:5" ht="14.25">
      <c r="A289" s="310"/>
      <c r="B289" s="271" t="s">
        <v>782</v>
      </c>
      <c r="C289" s="291">
        <v>36</v>
      </c>
      <c r="D289" s="261"/>
      <c r="E289" s="261"/>
    </row>
    <row r="290" spans="1:5" ht="14.25">
      <c r="A290" s="310"/>
      <c r="B290" s="271" t="s">
        <v>783</v>
      </c>
      <c r="C290" s="291">
        <v>6</v>
      </c>
      <c r="D290" s="261"/>
      <c r="E290" s="261"/>
    </row>
    <row r="291" spans="1:5" ht="14.25">
      <c r="A291" s="310"/>
      <c r="B291" s="271" t="s">
        <v>784</v>
      </c>
      <c r="C291" s="291">
        <v>27</v>
      </c>
      <c r="D291" s="261"/>
      <c r="E291" s="261"/>
    </row>
    <row r="292" spans="1:5" ht="14.25">
      <c r="A292" s="310"/>
      <c r="B292" s="271" t="s">
        <v>785</v>
      </c>
      <c r="C292" s="291">
        <v>8</v>
      </c>
      <c r="D292" s="261"/>
      <c r="E292" s="261"/>
    </row>
    <row r="293" spans="1:5" ht="14.25">
      <c r="A293" s="310"/>
      <c r="B293" s="271" t="s">
        <v>786</v>
      </c>
      <c r="C293" s="291">
        <v>7</v>
      </c>
      <c r="D293" s="261"/>
      <c r="E293" s="261"/>
    </row>
    <row r="294" spans="1:5" ht="14.25">
      <c r="A294" s="310"/>
      <c r="B294" s="271" t="s">
        <v>787</v>
      </c>
      <c r="C294" s="291">
        <v>18</v>
      </c>
      <c r="D294" s="261"/>
      <c r="E294" s="261"/>
    </row>
    <row r="295" spans="1:5" ht="14.25">
      <c r="A295" s="310"/>
      <c r="B295" s="271" t="s">
        <v>788</v>
      </c>
      <c r="C295" s="291">
        <v>13.5</v>
      </c>
      <c r="D295" s="261"/>
      <c r="E295" s="261"/>
    </row>
    <row r="296" spans="1:5" ht="14.25">
      <c r="A296" s="310"/>
      <c r="B296" s="271" t="s">
        <v>789</v>
      </c>
      <c r="C296" s="291">
        <v>5</v>
      </c>
      <c r="D296" s="261"/>
      <c r="E296" s="261"/>
    </row>
    <row r="297" spans="1:5" ht="14.25">
      <c r="A297" s="310"/>
      <c r="B297" s="271" t="s">
        <v>790</v>
      </c>
      <c r="C297" s="291">
        <v>3</v>
      </c>
      <c r="D297" s="261"/>
      <c r="E297" s="261"/>
    </row>
    <row r="298" spans="1:5" ht="14.25">
      <c r="A298" s="310"/>
      <c r="B298" s="271" t="s">
        <v>791</v>
      </c>
      <c r="C298" s="291">
        <v>7</v>
      </c>
      <c r="D298" s="261"/>
      <c r="E298" s="261"/>
    </row>
    <row r="299" spans="1:5" ht="14.25">
      <c r="A299" s="310"/>
      <c r="B299" s="271" t="s">
        <v>792</v>
      </c>
      <c r="C299" s="291">
        <v>15</v>
      </c>
      <c r="D299" s="261"/>
      <c r="E299" s="261"/>
    </row>
    <row r="300" spans="1:5" ht="14.25">
      <c r="A300" s="310"/>
      <c r="B300" s="271" t="s">
        <v>793</v>
      </c>
      <c r="C300" s="291">
        <v>3</v>
      </c>
      <c r="D300" s="261"/>
      <c r="E300" s="261"/>
    </row>
    <row r="301" spans="1:5" ht="14.25">
      <c r="A301" s="310"/>
      <c r="B301" s="271" t="s">
        <v>794</v>
      </c>
      <c r="C301" s="291">
        <f>26+6.5+3+5</f>
        <v>40.5</v>
      </c>
      <c r="D301" s="261"/>
      <c r="E301" s="261"/>
    </row>
    <row r="302" spans="1:5" ht="14.25">
      <c r="A302" s="310"/>
      <c r="B302" s="271" t="s">
        <v>795</v>
      </c>
      <c r="C302" s="291">
        <v>14</v>
      </c>
      <c r="D302" s="261"/>
      <c r="E302" s="261"/>
    </row>
    <row r="303" spans="1:5" ht="14.25">
      <c r="A303" s="310"/>
      <c r="B303" s="271" t="s">
        <v>796</v>
      </c>
      <c r="C303" s="291">
        <v>5</v>
      </c>
      <c r="D303" s="261"/>
      <c r="E303" s="261"/>
    </row>
    <row r="304" spans="1:5" ht="14.25">
      <c r="A304" s="310"/>
      <c r="B304" s="271" t="s">
        <v>797</v>
      </c>
      <c r="C304" s="291">
        <v>3</v>
      </c>
      <c r="D304" s="261"/>
      <c r="E304" s="261"/>
    </row>
    <row r="305" spans="1:5" ht="14.25">
      <c r="A305" s="310"/>
      <c r="B305" s="271" t="s">
        <v>798</v>
      </c>
      <c r="C305" s="291">
        <v>19</v>
      </c>
      <c r="D305" s="261"/>
      <c r="E305" s="261"/>
    </row>
    <row r="306" spans="1:5" ht="14.25">
      <c r="A306" s="310"/>
      <c r="B306" s="271" t="s">
        <v>799</v>
      </c>
      <c r="C306" s="291">
        <v>9</v>
      </c>
      <c r="D306" s="261"/>
      <c r="E306" s="261"/>
    </row>
    <row r="307" spans="1:5" ht="14.25">
      <c r="A307" s="310"/>
      <c r="B307" s="271" t="s">
        <v>800</v>
      </c>
      <c r="C307" s="291">
        <v>3</v>
      </c>
      <c r="D307" s="261"/>
      <c r="E307" s="261"/>
    </row>
    <row r="308" spans="1:5" ht="14.25">
      <c r="A308" s="310"/>
      <c r="B308" s="271" t="s">
        <v>801</v>
      </c>
      <c r="C308" s="291">
        <v>18</v>
      </c>
      <c r="D308" s="261"/>
      <c r="E308" s="261"/>
    </row>
    <row r="309" spans="1:5" ht="14.25">
      <c r="A309" s="310"/>
      <c r="B309" s="271" t="s">
        <v>802</v>
      </c>
      <c r="C309" s="291">
        <v>4</v>
      </c>
      <c r="D309" s="261"/>
      <c r="E309" s="261"/>
    </row>
    <row r="310" spans="1:5" ht="14.25">
      <c r="A310" s="310"/>
      <c r="B310" s="271" t="s">
        <v>803</v>
      </c>
      <c r="C310" s="291">
        <v>3</v>
      </c>
      <c r="D310" s="261"/>
      <c r="E310" s="261"/>
    </row>
    <row r="311" spans="1:5" ht="14.25">
      <c r="A311" s="310"/>
      <c r="B311" s="271" t="s">
        <v>804</v>
      </c>
      <c r="C311" s="291">
        <v>1</v>
      </c>
      <c r="D311" s="261"/>
      <c r="E311" s="261"/>
    </row>
    <row r="312" spans="1:5" ht="14.25">
      <c r="A312" s="310"/>
      <c r="B312" s="271"/>
      <c r="C312" s="291"/>
      <c r="D312" s="261"/>
      <c r="E312" s="261"/>
    </row>
    <row r="313" spans="1:5" ht="57">
      <c r="A313" s="252">
        <f>COUNT($A$23:A312)+1</f>
        <v>75</v>
      </c>
      <c r="B313" s="265" t="s">
        <v>776</v>
      </c>
      <c r="C313" s="297"/>
      <c r="D313" s="261"/>
      <c r="E313" s="261"/>
    </row>
    <row r="314" spans="1:5" ht="28.5">
      <c r="A314" s="252"/>
      <c r="B314" s="265" t="s">
        <v>777</v>
      </c>
      <c r="C314" s="272"/>
      <c r="D314" s="261"/>
      <c r="E314" s="261"/>
    </row>
    <row r="315" spans="1:5" ht="28.5">
      <c r="A315" s="252"/>
      <c r="B315" s="265" t="s">
        <v>778</v>
      </c>
      <c r="C315" s="272" t="s">
        <v>4</v>
      </c>
      <c r="D315" s="261"/>
      <c r="E315" s="261"/>
    </row>
    <row r="316" spans="1:5" ht="14.25">
      <c r="A316" s="310"/>
      <c r="B316" s="271"/>
      <c r="C316" s="272">
        <v>2205.6</v>
      </c>
      <c r="D316" s="261"/>
      <c r="E316" s="261">
        <f>C316*D316</f>
        <v>0</v>
      </c>
    </row>
    <row r="317" spans="1:5" ht="14.25">
      <c r="A317" s="310"/>
      <c r="B317" s="271"/>
      <c r="C317" s="272"/>
      <c r="D317" s="261"/>
      <c r="E317" s="261"/>
    </row>
    <row r="318" spans="1:5">
      <c r="A318" s="252">
        <f>COUNT($A$23:A317)+1</f>
        <v>76</v>
      </c>
      <c r="B318" s="265" t="s">
        <v>805</v>
      </c>
      <c r="C318" s="272" t="s">
        <v>427</v>
      </c>
      <c r="D318" s="261"/>
      <c r="E318" s="261"/>
    </row>
    <row r="319" spans="1:5">
      <c r="A319" s="252"/>
      <c r="B319" s="311" t="s">
        <v>806</v>
      </c>
      <c r="C319" s="291">
        <f>8.88+6.99+3.65</f>
        <v>19.52</v>
      </c>
      <c r="D319" s="261"/>
      <c r="E319" s="261">
        <f>C319*D319</f>
        <v>0</v>
      </c>
    </row>
    <row r="320" spans="1:5">
      <c r="A320" s="252"/>
      <c r="B320" s="311" t="s">
        <v>807</v>
      </c>
      <c r="C320" s="291">
        <f>3.3+1.09</f>
        <v>4.3899999999999997</v>
      </c>
      <c r="D320" s="261"/>
      <c r="E320" s="261">
        <f>C320*D320</f>
        <v>0</v>
      </c>
    </row>
    <row r="321" spans="1:5">
      <c r="A321" s="252"/>
      <c r="B321" s="311" t="s">
        <v>808</v>
      </c>
      <c r="C321" s="291">
        <f>0.4+3.4</f>
        <v>3.8</v>
      </c>
      <c r="D321" s="261"/>
      <c r="E321" s="261">
        <f>C321*D321</f>
        <v>0</v>
      </c>
    </row>
    <row r="322" spans="1:5">
      <c r="A322" s="252"/>
      <c r="B322" s="311" t="s">
        <v>809</v>
      </c>
      <c r="C322" s="291">
        <f>3.7+6.25+5.51</f>
        <v>15.459999999999999</v>
      </c>
      <c r="D322" s="261"/>
      <c r="E322" s="261">
        <f>C322*D322</f>
        <v>0</v>
      </c>
    </row>
    <row r="323" spans="1:5">
      <c r="A323" s="252"/>
      <c r="B323" s="311"/>
      <c r="C323" s="291"/>
      <c r="D323" s="261"/>
      <c r="E323" s="261"/>
    </row>
    <row r="324" spans="1:5" ht="42.75">
      <c r="A324" s="252">
        <f>COUNT($A$23:A323)+1</f>
        <v>77</v>
      </c>
      <c r="B324" s="265" t="s">
        <v>810</v>
      </c>
      <c r="C324" s="297"/>
      <c r="D324" s="261"/>
      <c r="E324" s="261"/>
    </row>
    <row r="325" spans="1:5" ht="28.5">
      <c r="A325" s="252"/>
      <c r="B325" s="265" t="s">
        <v>777</v>
      </c>
      <c r="C325" s="272"/>
      <c r="D325" s="261"/>
      <c r="E325" s="261"/>
    </row>
    <row r="326" spans="1:5" ht="28.5">
      <c r="A326" s="252"/>
      <c r="B326" s="265" t="s">
        <v>778</v>
      </c>
      <c r="C326" s="272" t="s">
        <v>427</v>
      </c>
      <c r="D326" s="261"/>
      <c r="E326" s="261"/>
    </row>
    <row r="327" spans="1:5">
      <c r="A327" s="310"/>
      <c r="B327" s="270" t="s">
        <v>811</v>
      </c>
      <c r="C327" s="272">
        <v>3</v>
      </c>
      <c r="D327" s="261"/>
      <c r="E327" s="261">
        <f>C327*D327</f>
        <v>0</v>
      </c>
    </row>
    <row r="328" spans="1:5">
      <c r="A328" s="310"/>
      <c r="B328" s="270" t="s">
        <v>812</v>
      </c>
      <c r="C328" s="272">
        <f>(14+23+12)*1.1</f>
        <v>53.900000000000006</v>
      </c>
      <c r="D328" s="261"/>
      <c r="E328" s="261">
        <f>C328*D328</f>
        <v>0</v>
      </c>
    </row>
    <row r="329" spans="1:5">
      <c r="A329" s="310"/>
      <c r="B329" s="270" t="s">
        <v>813</v>
      </c>
      <c r="C329" s="312">
        <f>(9.1+6+2)*1.1</f>
        <v>18.810000000000002</v>
      </c>
      <c r="D329" s="261"/>
      <c r="E329" s="261">
        <f>C329*D329</f>
        <v>0</v>
      </c>
    </row>
    <row r="330" spans="1:5">
      <c r="A330" s="310"/>
      <c r="B330" s="270" t="s">
        <v>814</v>
      </c>
      <c r="C330" s="312">
        <f>(5.32+37.8+10)*1.1</f>
        <v>58.432000000000002</v>
      </c>
      <c r="D330" s="261"/>
      <c r="E330" s="261">
        <f>C330*D330</f>
        <v>0</v>
      </c>
    </row>
    <row r="331" spans="1:5">
      <c r="A331" s="310"/>
      <c r="B331" s="270" t="s">
        <v>815</v>
      </c>
      <c r="C331" s="312">
        <f>(7.2+8.4+18)*1.1</f>
        <v>36.960000000000008</v>
      </c>
      <c r="D331" s="261"/>
      <c r="E331" s="261">
        <f>C331*D331</f>
        <v>0</v>
      </c>
    </row>
    <row r="332" spans="1:5">
      <c r="A332" s="310"/>
      <c r="B332" s="270"/>
      <c r="C332" s="272"/>
      <c r="D332" s="261"/>
      <c r="E332" s="261"/>
    </row>
    <row r="333" spans="1:5" ht="28.5">
      <c r="A333" s="252">
        <f>COUNT($A$23:A332)+1</f>
        <v>78</v>
      </c>
      <c r="B333" s="265" t="s">
        <v>816</v>
      </c>
      <c r="C333" s="291" t="s">
        <v>15</v>
      </c>
      <c r="D333" s="261"/>
      <c r="E333" s="261"/>
    </row>
    <row r="334" spans="1:5" ht="14.25">
      <c r="A334" s="310"/>
      <c r="B334" s="260" t="s">
        <v>817</v>
      </c>
      <c r="C334" s="291">
        <v>461</v>
      </c>
      <c r="D334" s="261"/>
      <c r="E334" s="261">
        <f>C334*D334</f>
        <v>0</v>
      </c>
    </row>
    <row r="335" spans="1:5" ht="14.25">
      <c r="A335" s="310"/>
      <c r="B335" s="313" t="s">
        <v>818</v>
      </c>
      <c r="C335" s="291">
        <v>19</v>
      </c>
      <c r="D335" s="261"/>
      <c r="E335" s="261">
        <f>C335*D335</f>
        <v>0</v>
      </c>
    </row>
    <row r="336" spans="1:5" ht="14.25">
      <c r="A336" s="310"/>
      <c r="B336" s="313" t="s">
        <v>819</v>
      </c>
      <c r="C336" s="291">
        <v>97</v>
      </c>
      <c r="D336" s="261"/>
      <c r="E336" s="261">
        <f>C336*D336</f>
        <v>0</v>
      </c>
    </row>
    <row r="337" spans="1:5">
      <c r="A337" s="310"/>
      <c r="B337" s="270"/>
      <c r="C337" s="291"/>
      <c r="D337" s="261"/>
      <c r="E337" s="261"/>
    </row>
    <row r="338" spans="1:5">
      <c r="A338" s="252">
        <f>COUNT($A$23:A337)+1</f>
        <v>79</v>
      </c>
      <c r="B338" s="265" t="s">
        <v>820</v>
      </c>
      <c r="C338" s="260" t="s">
        <v>3</v>
      </c>
      <c r="D338" s="314"/>
      <c r="E338" s="261"/>
    </row>
    <row r="339" spans="1:5" ht="14.25">
      <c r="A339" s="310"/>
      <c r="B339" s="271" t="s">
        <v>779</v>
      </c>
      <c r="C339" s="314">
        <v>1</v>
      </c>
      <c r="D339" s="261"/>
      <c r="E339" s="261">
        <f>C339*D339</f>
        <v>0</v>
      </c>
    </row>
    <row r="340" spans="1:5">
      <c r="A340" s="310"/>
      <c r="B340" s="288"/>
      <c r="C340" s="314"/>
      <c r="D340" s="273"/>
      <c r="E340" s="261"/>
    </row>
    <row r="341" spans="1:5">
      <c r="A341" s="252">
        <f>COUNT($A$23:A340)+1</f>
        <v>80</v>
      </c>
      <c r="B341" s="265" t="s">
        <v>821</v>
      </c>
      <c r="C341" s="260" t="s">
        <v>3</v>
      </c>
      <c r="D341" s="261"/>
      <c r="E341" s="261"/>
    </row>
    <row r="342" spans="1:5">
      <c r="A342" s="310"/>
      <c r="B342" s="270" t="s">
        <v>822</v>
      </c>
      <c r="C342" s="291">
        <f>12+11+5</f>
        <v>28</v>
      </c>
      <c r="D342" s="261"/>
      <c r="E342" s="261">
        <f>C342*D342</f>
        <v>0</v>
      </c>
    </row>
    <row r="343" spans="1:5" ht="14.25">
      <c r="A343" s="310"/>
      <c r="B343" s="271"/>
      <c r="C343" s="291"/>
      <c r="D343" s="261"/>
      <c r="E343" s="261"/>
    </row>
    <row r="344" spans="1:5">
      <c r="A344" s="252">
        <f>COUNT($A$23:A343)+1</f>
        <v>81</v>
      </c>
      <c r="B344" s="265" t="s">
        <v>823</v>
      </c>
      <c r="C344" s="260" t="s">
        <v>3</v>
      </c>
      <c r="D344" s="314"/>
      <c r="E344" s="261"/>
    </row>
    <row r="345" spans="1:5">
      <c r="A345" s="252"/>
      <c r="B345" s="260" t="s">
        <v>824</v>
      </c>
      <c r="C345" s="314">
        <f>4+13+9</f>
        <v>26</v>
      </c>
      <c r="D345" s="261"/>
      <c r="E345" s="261">
        <f>C345*D345</f>
        <v>0</v>
      </c>
    </row>
    <row r="346" spans="1:5">
      <c r="A346" s="310"/>
      <c r="B346" s="260" t="s">
        <v>825</v>
      </c>
      <c r="C346" s="314">
        <v>4</v>
      </c>
      <c r="D346" s="261"/>
      <c r="E346" s="261">
        <f>C346*D346</f>
        <v>0</v>
      </c>
    </row>
    <row r="347" spans="1:5">
      <c r="A347" s="310"/>
      <c r="B347" s="260" t="s">
        <v>826</v>
      </c>
      <c r="C347" s="314">
        <f>2+1+2</f>
        <v>5</v>
      </c>
      <c r="D347" s="261"/>
      <c r="E347" s="261">
        <f>C347*D347</f>
        <v>0</v>
      </c>
    </row>
    <row r="348" spans="1:5">
      <c r="A348" s="310"/>
      <c r="B348" s="260" t="s">
        <v>827</v>
      </c>
      <c r="C348" s="314">
        <v>4</v>
      </c>
      <c r="D348" s="261"/>
      <c r="E348" s="261">
        <f>C348*D348</f>
        <v>0</v>
      </c>
    </row>
    <row r="349" spans="1:5" ht="14.25">
      <c r="A349" s="310"/>
      <c r="B349" s="260"/>
      <c r="C349" s="314"/>
      <c r="D349" s="261"/>
      <c r="E349" s="261"/>
    </row>
    <row r="350" spans="1:5" ht="115.5">
      <c r="A350" s="252">
        <f>COUNT($A$23:A349)+1</f>
        <v>82</v>
      </c>
      <c r="B350" s="275" t="s">
        <v>828</v>
      </c>
      <c r="C350" s="278" t="s">
        <v>3</v>
      </c>
      <c r="E350" s="277"/>
    </row>
    <row r="351" spans="1:5" ht="14.25">
      <c r="A351" s="310"/>
      <c r="B351" s="278"/>
      <c r="C351" s="297">
        <v>1</v>
      </c>
      <c r="E351" s="277">
        <f>C351*D351</f>
        <v>0</v>
      </c>
    </row>
    <row r="352" spans="1:5" ht="14.25">
      <c r="A352" s="310"/>
      <c r="B352" s="260"/>
      <c r="C352" s="314"/>
      <c r="D352" s="261"/>
      <c r="E352" s="261"/>
    </row>
    <row r="353" spans="1:5" ht="29.25">
      <c r="A353" s="252">
        <f>COUNT($A$23:A352)+1</f>
        <v>83</v>
      </c>
      <c r="B353" s="265" t="s">
        <v>829</v>
      </c>
      <c r="C353" s="278" t="s">
        <v>3</v>
      </c>
      <c r="E353" s="277"/>
    </row>
    <row r="354" spans="1:5">
      <c r="A354" s="252"/>
      <c r="B354" s="260"/>
      <c r="C354" s="297">
        <v>1</v>
      </c>
      <c r="E354" s="277">
        <f>C354*D354</f>
        <v>0</v>
      </c>
    </row>
    <row r="355" spans="1:5" ht="14.25">
      <c r="A355" s="310"/>
      <c r="B355" s="260"/>
      <c r="C355" s="314"/>
      <c r="D355" s="261"/>
      <c r="E355" s="261"/>
    </row>
    <row r="356" spans="1:5" ht="42.75">
      <c r="A356" s="252">
        <f>COUNT($A$23:A355)+1</f>
        <v>84</v>
      </c>
      <c r="B356" s="265" t="s">
        <v>830</v>
      </c>
      <c r="C356" s="260" t="s">
        <v>3</v>
      </c>
      <c r="D356" s="261"/>
      <c r="E356" s="261"/>
    </row>
    <row r="357" spans="1:5">
      <c r="A357" s="252"/>
      <c r="B357" s="260" t="s">
        <v>831</v>
      </c>
      <c r="C357" s="291">
        <v>4</v>
      </c>
      <c r="D357" s="261"/>
      <c r="E357" s="261">
        <f>C357*D357</f>
        <v>0</v>
      </c>
    </row>
    <row r="358" spans="1:5">
      <c r="A358" s="252"/>
      <c r="B358" s="260" t="s">
        <v>832</v>
      </c>
      <c r="C358" s="291">
        <f>2+1</f>
        <v>3</v>
      </c>
      <c r="D358" s="261"/>
      <c r="E358" s="261">
        <f>C358*D358</f>
        <v>0</v>
      </c>
    </row>
    <row r="359" spans="1:5" ht="14.25">
      <c r="A359" s="310"/>
      <c r="B359" s="260"/>
      <c r="C359" s="314"/>
      <c r="D359" s="261"/>
      <c r="E359" s="261"/>
    </row>
    <row r="360" spans="1:5" ht="42.75">
      <c r="A360" s="252">
        <f>COUNT($A$23:A359)+1</f>
        <v>85</v>
      </c>
      <c r="B360" s="265" t="s">
        <v>833</v>
      </c>
      <c r="C360" s="260" t="s">
        <v>3</v>
      </c>
      <c r="D360" s="261"/>
      <c r="E360" s="261"/>
    </row>
    <row r="361" spans="1:5">
      <c r="A361" s="252"/>
      <c r="B361" s="260" t="s">
        <v>832</v>
      </c>
      <c r="C361" s="291">
        <f>2+1</f>
        <v>3</v>
      </c>
      <c r="D361" s="261"/>
      <c r="E361" s="261">
        <f>C361*D361</f>
        <v>0</v>
      </c>
    </row>
    <row r="362" spans="1:5">
      <c r="A362" s="252"/>
      <c r="B362" s="260"/>
      <c r="C362" s="291"/>
      <c r="D362" s="261"/>
      <c r="E362" s="261"/>
    </row>
    <row r="363" spans="1:5" ht="57.75">
      <c r="A363" s="252">
        <f>COUNT($A$23:A362)+1</f>
        <v>86</v>
      </c>
      <c r="B363" s="265" t="s">
        <v>834</v>
      </c>
      <c r="C363" s="260" t="s">
        <v>3</v>
      </c>
      <c r="D363" s="261"/>
      <c r="E363" s="261"/>
    </row>
    <row r="364" spans="1:5">
      <c r="A364" s="252"/>
      <c r="B364" s="260" t="s">
        <v>835</v>
      </c>
      <c r="C364" s="291">
        <v>4</v>
      </c>
      <c r="D364" s="261"/>
      <c r="E364" s="261">
        <f>C364*D364</f>
        <v>0</v>
      </c>
    </row>
    <row r="365" spans="1:5">
      <c r="A365" s="252"/>
      <c r="B365" s="265"/>
      <c r="C365" s="291"/>
      <c r="D365" s="261"/>
      <c r="E365" s="261"/>
    </row>
    <row r="366" spans="1:5" ht="57.75">
      <c r="A366" s="252">
        <f>COUNT($A$23:A365)+1</f>
        <v>87</v>
      </c>
      <c r="B366" s="265" t="s">
        <v>836</v>
      </c>
      <c r="C366" s="260" t="s">
        <v>3</v>
      </c>
      <c r="D366" s="261"/>
      <c r="E366" s="261"/>
    </row>
    <row r="367" spans="1:5">
      <c r="A367" s="252"/>
      <c r="B367" s="260" t="s">
        <v>835</v>
      </c>
      <c r="C367" s="291">
        <f>7+6+7+3</f>
        <v>23</v>
      </c>
      <c r="D367" s="261"/>
      <c r="E367" s="261">
        <f>C367*D367</f>
        <v>0</v>
      </c>
    </row>
    <row r="368" spans="1:5">
      <c r="A368" s="252"/>
      <c r="B368" s="265"/>
      <c r="C368" s="291"/>
      <c r="D368" s="261"/>
      <c r="E368" s="261"/>
    </row>
    <row r="369" spans="1:5">
      <c r="A369" s="252">
        <f>COUNT($A$23:A368)+1</f>
        <v>88</v>
      </c>
      <c r="B369" s="265" t="s">
        <v>837</v>
      </c>
      <c r="C369" s="260" t="s">
        <v>3</v>
      </c>
      <c r="D369" s="261"/>
      <c r="E369" s="261"/>
    </row>
    <row r="370" spans="1:5">
      <c r="A370" s="252"/>
      <c r="B370" s="260" t="s">
        <v>838</v>
      </c>
      <c r="C370" s="291">
        <v>1</v>
      </c>
      <c r="D370" s="261"/>
      <c r="E370" s="261">
        <f>C370*D370</f>
        <v>0</v>
      </c>
    </row>
    <row r="371" spans="1:5">
      <c r="A371" s="252"/>
      <c r="B371" s="260" t="s">
        <v>839</v>
      </c>
      <c r="C371" s="291">
        <v>1</v>
      </c>
      <c r="D371" s="261"/>
      <c r="E371" s="261">
        <f>C371*D371</f>
        <v>0</v>
      </c>
    </row>
    <row r="372" spans="1:5">
      <c r="A372" s="252"/>
      <c r="B372" s="265"/>
      <c r="C372" s="291"/>
      <c r="D372" s="261"/>
      <c r="E372" s="261"/>
    </row>
    <row r="373" spans="1:5">
      <c r="A373" s="252">
        <f>COUNT($A$23:A372)+1</f>
        <v>89</v>
      </c>
      <c r="B373" s="265" t="s">
        <v>840</v>
      </c>
      <c r="C373" s="260" t="s">
        <v>3</v>
      </c>
      <c r="D373" s="261"/>
      <c r="E373" s="261"/>
    </row>
    <row r="374" spans="1:5">
      <c r="A374" s="252"/>
      <c r="B374" s="260" t="s">
        <v>841</v>
      </c>
      <c r="C374" s="291">
        <v>1</v>
      </c>
      <c r="D374" s="261"/>
      <c r="E374" s="261">
        <f>C374*D374</f>
        <v>0</v>
      </c>
    </row>
    <row r="375" spans="1:5">
      <c r="A375" s="252"/>
      <c r="B375" s="260"/>
      <c r="C375" s="291"/>
      <c r="D375" s="261"/>
      <c r="E375" s="261"/>
    </row>
    <row r="376" spans="1:5" ht="28.5">
      <c r="A376" s="252">
        <f>COUNT($A$23:A375)+1</f>
        <v>90</v>
      </c>
      <c r="B376" s="275" t="s">
        <v>842</v>
      </c>
      <c r="C376" s="278" t="s">
        <v>3</v>
      </c>
      <c r="E376" s="277"/>
    </row>
    <row r="377" spans="1:5">
      <c r="A377" s="315"/>
      <c r="B377" s="316" t="s">
        <v>843</v>
      </c>
      <c r="C377" s="291">
        <v>1</v>
      </c>
      <c r="E377" s="277">
        <f>C377*D377</f>
        <v>0</v>
      </c>
    </row>
    <row r="378" spans="1:5">
      <c r="A378" s="315"/>
      <c r="B378" s="316"/>
      <c r="C378" s="291"/>
      <c r="E378" s="277"/>
    </row>
    <row r="379" spans="1:5">
      <c r="A379" s="252">
        <f>COUNT($A$23:A378)+1</f>
        <v>91</v>
      </c>
      <c r="B379" s="275" t="s">
        <v>844</v>
      </c>
      <c r="C379" s="278" t="s">
        <v>3</v>
      </c>
      <c r="E379" s="277"/>
    </row>
    <row r="380" spans="1:5">
      <c r="A380" s="279"/>
      <c r="B380" s="278" t="s">
        <v>845</v>
      </c>
      <c r="C380" s="297">
        <v>1</v>
      </c>
      <c r="E380" s="277">
        <f>C380*D380</f>
        <v>0</v>
      </c>
    </row>
    <row r="381" spans="1:5">
      <c r="A381" s="279"/>
      <c r="B381" s="278" t="s">
        <v>846</v>
      </c>
      <c r="C381" s="297">
        <v>2</v>
      </c>
      <c r="E381" s="277">
        <f>C381*D381</f>
        <v>0</v>
      </c>
    </row>
    <row r="382" spans="1:5">
      <c r="A382" s="279"/>
      <c r="B382" s="278"/>
      <c r="C382" s="297"/>
      <c r="E382" s="277"/>
    </row>
    <row r="383" spans="1:5">
      <c r="A383" s="252">
        <f>COUNT($A$23:A382)+1</f>
        <v>92</v>
      </c>
      <c r="B383" s="275" t="s">
        <v>847</v>
      </c>
      <c r="C383" s="278" t="s">
        <v>3</v>
      </c>
      <c r="E383" s="277"/>
    </row>
    <row r="384" spans="1:5">
      <c r="A384" s="279"/>
      <c r="B384" s="278" t="s">
        <v>848</v>
      </c>
      <c r="C384" s="297">
        <v>1</v>
      </c>
      <c r="E384" s="277">
        <f>C384*D384</f>
        <v>0</v>
      </c>
    </row>
    <row r="385" spans="1:5">
      <c r="A385" s="279"/>
      <c r="B385" s="278" t="s">
        <v>848</v>
      </c>
      <c r="C385" s="297">
        <v>1</v>
      </c>
      <c r="E385" s="277">
        <f>C385*D385</f>
        <v>0</v>
      </c>
    </row>
    <row r="386" spans="1:5">
      <c r="A386" s="315"/>
      <c r="B386" s="316"/>
      <c r="C386" s="291"/>
      <c r="E386" s="277"/>
    </row>
    <row r="387" spans="1:5" ht="57">
      <c r="A387" s="252">
        <f>COUNT($A$23:A386)+1</f>
        <v>93</v>
      </c>
      <c r="B387" s="275" t="s">
        <v>849</v>
      </c>
      <c r="C387" s="278" t="s">
        <v>3</v>
      </c>
      <c r="D387" s="276"/>
      <c r="E387" s="277"/>
    </row>
    <row r="388" spans="1:5" ht="14.25">
      <c r="A388" s="315"/>
      <c r="B388" s="278" t="s">
        <v>781</v>
      </c>
      <c r="C388" s="276">
        <v>2</v>
      </c>
      <c r="E388" s="261">
        <f>C388*D388</f>
        <v>0</v>
      </c>
    </row>
    <row r="389" spans="1:5" ht="14.25">
      <c r="A389" s="315"/>
      <c r="B389" s="278" t="s">
        <v>798</v>
      </c>
      <c r="C389" s="276">
        <v>2</v>
      </c>
      <c r="E389" s="261">
        <f>C389*D389</f>
        <v>0</v>
      </c>
    </row>
    <row r="390" spans="1:5">
      <c r="A390" s="252"/>
      <c r="B390" s="278" t="s">
        <v>799</v>
      </c>
      <c r="C390" s="276">
        <v>2</v>
      </c>
      <c r="E390" s="261">
        <f>C390*D390</f>
        <v>0</v>
      </c>
    </row>
    <row r="391" spans="1:5">
      <c r="A391" s="252"/>
      <c r="B391" s="265"/>
      <c r="C391" s="260"/>
      <c r="D391" s="261"/>
      <c r="E391" s="261"/>
    </row>
    <row r="392" spans="1:5" ht="71.25">
      <c r="A392" s="252">
        <f>COUNT($A$23:A391)+1</f>
        <v>94</v>
      </c>
      <c r="B392" s="275" t="s">
        <v>850</v>
      </c>
      <c r="C392" s="278" t="s">
        <v>3</v>
      </c>
      <c r="D392" s="276"/>
      <c r="E392" s="277"/>
    </row>
    <row r="393" spans="1:5">
      <c r="A393" s="252"/>
      <c r="B393" s="278" t="s">
        <v>807</v>
      </c>
      <c r="C393" s="276">
        <v>3</v>
      </c>
      <c r="E393" s="261">
        <f>C393*D393</f>
        <v>0</v>
      </c>
    </row>
    <row r="394" spans="1:5">
      <c r="A394" s="252"/>
      <c r="B394" s="278"/>
      <c r="C394" s="276"/>
      <c r="E394" s="261"/>
    </row>
    <row r="395" spans="1:5" ht="28.5">
      <c r="A395" s="252">
        <f>COUNT($A$23:A394)+1</f>
        <v>95</v>
      </c>
      <c r="B395" s="275" t="s">
        <v>851</v>
      </c>
      <c r="C395" s="278" t="s">
        <v>3</v>
      </c>
      <c r="E395" s="277"/>
    </row>
    <row r="396" spans="1:5" ht="14.25">
      <c r="A396" s="315"/>
      <c r="B396" s="267" t="s">
        <v>852</v>
      </c>
      <c r="C396" s="317">
        <v>15</v>
      </c>
      <c r="D396" s="261"/>
      <c r="E396" s="277">
        <f>C396*D396</f>
        <v>0</v>
      </c>
    </row>
    <row r="397" spans="1:5" ht="14.25">
      <c r="A397" s="315"/>
      <c r="B397" s="267"/>
      <c r="C397" s="317"/>
      <c r="D397" s="261"/>
      <c r="E397" s="277"/>
    </row>
    <row r="398" spans="1:5" ht="42.75">
      <c r="A398" s="252">
        <f>COUNT($A$23:A397)+1</f>
        <v>96</v>
      </c>
      <c r="B398" s="275" t="s">
        <v>853</v>
      </c>
      <c r="C398" s="278" t="s">
        <v>3</v>
      </c>
      <c r="D398" s="276"/>
      <c r="E398" s="277"/>
    </row>
    <row r="399" spans="1:5">
      <c r="A399" s="315"/>
      <c r="B399" s="278" t="s">
        <v>806</v>
      </c>
      <c r="C399" s="276">
        <v>3</v>
      </c>
      <c r="E399" s="261">
        <f>C399*D399</f>
        <v>0</v>
      </c>
    </row>
    <row r="400" spans="1:5" ht="14.25">
      <c r="A400" s="315"/>
      <c r="B400" s="278"/>
      <c r="C400" s="276"/>
      <c r="E400" s="261"/>
    </row>
    <row r="401" spans="1:5">
      <c r="A401" s="252">
        <f>COUNT($A$23:A400)+1</f>
        <v>97</v>
      </c>
      <c r="B401" s="318" t="s">
        <v>859</v>
      </c>
      <c r="C401" s="319"/>
      <c r="D401" s="319"/>
      <c r="E401" s="261"/>
    </row>
    <row r="402" spans="1:5" ht="89.25">
      <c r="A402" s="315"/>
      <c r="B402" s="320" t="s">
        <v>860</v>
      </c>
      <c r="C402" s="321"/>
      <c r="D402" s="321"/>
      <c r="E402" s="261"/>
    </row>
    <row r="403" spans="1:5" ht="14.25">
      <c r="A403" s="315"/>
      <c r="B403" s="320" t="s">
        <v>861</v>
      </c>
      <c r="C403" s="321"/>
      <c r="D403" s="321"/>
      <c r="E403" s="261"/>
    </row>
    <row r="404" spans="1:5" ht="51">
      <c r="A404" s="315"/>
      <c r="B404" s="320" t="s">
        <v>862</v>
      </c>
      <c r="C404" s="1290"/>
      <c r="D404" s="1290"/>
      <c r="E404" s="261"/>
    </row>
    <row r="405" spans="1:5" ht="25.5">
      <c r="A405" s="315"/>
      <c r="B405" s="320" t="s">
        <v>863</v>
      </c>
      <c r="C405" s="1290"/>
      <c r="D405" s="1290"/>
      <c r="E405" s="261"/>
    </row>
    <row r="406" spans="1:5" ht="63.75">
      <c r="A406" s="315"/>
      <c r="B406" s="320" t="s">
        <v>864</v>
      </c>
      <c r="C406" s="1290"/>
      <c r="D406" s="1290"/>
      <c r="E406" s="261"/>
    </row>
    <row r="407" spans="1:5" ht="25.5">
      <c r="A407" s="315"/>
      <c r="B407" s="320" t="s">
        <v>865</v>
      </c>
      <c r="C407" s="1290"/>
      <c r="D407" s="1290"/>
      <c r="E407" s="261"/>
    </row>
    <row r="408" spans="1:5" ht="14.25">
      <c r="A408" s="315"/>
      <c r="B408" s="320" t="s">
        <v>866</v>
      </c>
      <c r="C408" s="321"/>
      <c r="D408" s="321"/>
      <c r="E408" s="261"/>
    </row>
    <row r="409" spans="1:5" ht="38.25">
      <c r="A409" s="315"/>
      <c r="B409" s="320" t="s">
        <v>867</v>
      </c>
      <c r="C409" s="1290"/>
      <c r="D409" s="1290"/>
      <c r="E409" s="261"/>
    </row>
    <row r="410" spans="1:5" ht="38.25">
      <c r="A410" s="315"/>
      <c r="B410" s="320" t="s">
        <v>868</v>
      </c>
      <c r="C410" s="1290"/>
      <c r="D410" s="1290"/>
      <c r="E410" s="261"/>
    </row>
    <row r="411" spans="1:5" ht="14.25">
      <c r="A411" s="315"/>
      <c r="B411" s="320" t="s">
        <v>869</v>
      </c>
      <c r="C411" s="321"/>
      <c r="D411" s="321"/>
      <c r="E411" s="261"/>
    </row>
    <row r="412" spans="1:5" ht="25.5">
      <c r="A412" s="315"/>
      <c r="B412" s="320" t="s">
        <v>870</v>
      </c>
      <c r="C412" s="321"/>
      <c r="D412" s="321"/>
      <c r="E412" s="261"/>
    </row>
    <row r="413" spans="1:5" ht="14.25">
      <c r="A413" s="315"/>
      <c r="B413" s="320" t="s">
        <v>871</v>
      </c>
      <c r="C413" s="321"/>
      <c r="D413" s="321"/>
      <c r="E413" s="261"/>
    </row>
    <row r="414" spans="1:5" ht="25.5">
      <c r="A414" s="315"/>
      <c r="B414" s="320" t="s">
        <v>872</v>
      </c>
      <c r="C414" s="321"/>
      <c r="D414" s="321"/>
      <c r="E414" s="261"/>
    </row>
    <row r="415" spans="1:5" ht="14.25">
      <c r="A415" s="315"/>
      <c r="B415" s="320" t="s">
        <v>873</v>
      </c>
      <c r="C415" s="321"/>
      <c r="D415" s="321"/>
      <c r="E415" s="261"/>
    </row>
    <row r="416" spans="1:5" ht="63.75">
      <c r="A416" s="315"/>
      <c r="B416" s="320" t="s">
        <v>874</v>
      </c>
      <c r="C416" s="1290"/>
      <c r="D416" s="1290"/>
      <c r="E416" s="261"/>
    </row>
    <row r="417" spans="1:5" ht="38.25">
      <c r="A417" s="315"/>
      <c r="B417" s="320" t="s">
        <v>875</v>
      </c>
      <c r="C417" s="1290"/>
      <c r="D417" s="1290"/>
      <c r="E417" s="261"/>
    </row>
    <row r="418" spans="1:5" ht="25.5">
      <c r="A418" s="315"/>
      <c r="B418" s="320" t="s">
        <v>876</v>
      </c>
      <c r="C418" s="1290"/>
      <c r="D418" s="1290"/>
      <c r="E418" s="261"/>
    </row>
    <row r="419" spans="1:5" ht="14.25">
      <c r="A419" s="315"/>
      <c r="B419" s="320" t="s">
        <v>877</v>
      </c>
      <c r="C419" s="321"/>
      <c r="D419" s="321"/>
      <c r="E419" s="261"/>
    </row>
    <row r="420" spans="1:5" ht="102">
      <c r="A420" s="315"/>
      <c r="B420" s="320" t="s">
        <v>878</v>
      </c>
      <c r="C420" s="321"/>
      <c r="D420" s="321"/>
      <c r="E420" s="261"/>
    </row>
    <row r="421" spans="1:5" ht="14.25">
      <c r="A421" s="315"/>
      <c r="B421" s="320" t="s">
        <v>879</v>
      </c>
      <c r="C421" s="321"/>
      <c r="D421" s="321"/>
      <c r="E421" s="261"/>
    </row>
    <row r="422" spans="1:5" ht="14.25">
      <c r="A422" s="315"/>
      <c r="B422" s="322" t="s">
        <v>880</v>
      </c>
      <c r="C422" s="321"/>
      <c r="D422" s="321"/>
      <c r="E422" s="261"/>
    </row>
    <row r="423" spans="1:5" ht="14.25">
      <c r="A423" s="315"/>
      <c r="B423" s="322" t="s">
        <v>881</v>
      </c>
      <c r="C423" s="321"/>
      <c r="D423" s="321"/>
      <c r="E423" s="261"/>
    </row>
    <row r="424" spans="1:5" ht="14.25">
      <c r="A424" s="315"/>
      <c r="B424" s="322" t="s">
        <v>882</v>
      </c>
      <c r="C424" s="321"/>
      <c r="D424" s="321"/>
      <c r="E424" s="261"/>
    </row>
    <row r="425" spans="1:5" ht="14.25">
      <c r="A425" s="315"/>
      <c r="B425" s="322" t="s">
        <v>883</v>
      </c>
      <c r="C425" s="321"/>
      <c r="D425" s="321"/>
      <c r="E425" s="261"/>
    </row>
    <row r="426" spans="1:5" ht="14.25">
      <c r="A426" s="315"/>
      <c r="B426" s="322" t="s">
        <v>884</v>
      </c>
      <c r="C426" s="321"/>
      <c r="D426" s="321"/>
      <c r="E426" s="261"/>
    </row>
    <row r="427" spans="1:5" ht="14.25">
      <c r="A427" s="315"/>
      <c r="B427" s="322"/>
      <c r="C427" s="321"/>
      <c r="D427" s="321"/>
      <c r="E427" s="261"/>
    </row>
    <row r="428" spans="1:5" ht="14.25">
      <c r="A428" s="315"/>
      <c r="B428" s="322" t="s">
        <v>885</v>
      </c>
      <c r="C428" s="321"/>
      <c r="D428" s="321"/>
      <c r="E428" s="261"/>
    </row>
    <row r="429" spans="1:5" ht="14.25">
      <c r="A429" s="315"/>
      <c r="B429" s="322" t="s">
        <v>886</v>
      </c>
      <c r="C429" s="321"/>
      <c r="D429" s="321"/>
      <c r="E429" s="261"/>
    </row>
    <row r="430" spans="1:5" ht="14.25">
      <c r="A430" s="315"/>
      <c r="B430" s="322" t="s">
        <v>882</v>
      </c>
      <c r="C430" s="321"/>
      <c r="D430" s="321"/>
      <c r="E430" s="261"/>
    </row>
    <row r="431" spans="1:5" ht="14.25">
      <c r="A431" s="315"/>
      <c r="B431" s="322" t="s">
        <v>887</v>
      </c>
      <c r="C431" s="321"/>
      <c r="D431" s="321"/>
      <c r="E431" s="261"/>
    </row>
    <row r="432" spans="1:5" ht="14.25">
      <c r="A432" s="315"/>
      <c r="B432" s="322" t="s">
        <v>888</v>
      </c>
      <c r="C432" s="321"/>
      <c r="D432" s="321"/>
      <c r="E432" s="261"/>
    </row>
    <row r="433" spans="1:5" ht="14.25">
      <c r="A433" s="315"/>
      <c r="B433" s="322"/>
      <c r="C433" s="321"/>
      <c r="D433" s="321"/>
      <c r="E433" s="261"/>
    </row>
    <row r="434" spans="1:5" ht="14.25">
      <c r="A434" s="315"/>
      <c r="B434" s="322" t="s">
        <v>889</v>
      </c>
      <c r="C434" s="321"/>
      <c r="D434" s="321"/>
      <c r="E434" s="261"/>
    </row>
    <row r="435" spans="1:5" ht="25.5">
      <c r="A435" s="315"/>
      <c r="B435" s="322" t="s">
        <v>890</v>
      </c>
      <c r="C435" s="321"/>
      <c r="D435" s="321"/>
      <c r="E435" s="261"/>
    </row>
    <row r="436" spans="1:5" ht="25.5">
      <c r="A436" s="315"/>
      <c r="B436" s="322" t="s">
        <v>891</v>
      </c>
      <c r="C436" s="321"/>
      <c r="D436" s="321"/>
      <c r="E436" s="261"/>
    </row>
    <row r="437" spans="1:5" ht="25.5">
      <c r="A437" s="315"/>
      <c r="B437" s="322" t="s">
        <v>892</v>
      </c>
      <c r="C437" s="321"/>
      <c r="D437" s="321"/>
      <c r="E437" s="261"/>
    </row>
    <row r="438" spans="1:5" ht="25.5">
      <c r="A438" s="315"/>
      <c r="B438" s="323" t="s">
        <v>893</v>
      </c>
      <c r="C438" s="321"/>
      <c r="D438" s="321"/>
      <c r="E438" s="261"/>
    </row>
    <row r="439" spans="1:5" ht="25.5">
      <c r="A439" s="315"/>
      <c r="B439" s="323" t="s">
        <v>894</v>
      </c>
      <c r="C439" s="321"/>
      <c r="D439" s="321"/>
      <c r="E439" s="261"/>
    </row>
    <row r="440" spans="1:5" ht="14.25">
      <c r="A440" s="315"/>
      <c r="B440" s="322"/>
      <c r="C440" s="321"/>
      <c r="D440" s="321"/>
      <c r="E440" s="261"/>
    </row>
    <row r="441" spans="1:5" ht="14.25">
      <c r="A441" s="315"/>
      <c r="B441" s="320" t="s">
        <v>895</v>
      </c>
      <c r="C441" s="321"/>
      <c r="D441" s="321"/>
      <c r="E441" s="261"/>
    </row>
    <row r="442" spans="1:5" ht="14.25">
      <c r="A442" s="315"/>
      <c r="B442" s="320" t="s">
        <v>896</v>
      </c>
      <c r="C442" s="321"/>
      <c r="D442" s="321"/>
      <c r="E442" s="261"/>
    </row>
    <row r="443" spans="1:5" ht="14.25">
      <c r="A443" s="315"/>
      <c r="B443" s="320" t="s">
        <v>897</v>
      </c>
      <c r="C443" s="321"/>
      <c r="D443" s="321"/>
      <c r="E443" s="261"/>
    </row>
    <row r="444" spans="1:5" ht="14.25">
      <c r="A444" s="315"/>
      <c r="B444" s="320"/>
      <c r="C444" s="321"/>
      <c r="D444" s="321"/>
      <c r="E444" s="261"/>
    </row>
    <row r="445" spans="1:5" ht="14.25">
      <c r="A445" s="315"/>
      <c r="B445" s="320" t="s">
        <v>898</v>
      </c>
      <c r="C445" s="321"/>
      <c r="D445" s="321"/>
      <c r="E445" s="261"/>
    </row>
    <row r="446" spans="1:5" ht="25.5">
      <c r="A446" s="315"/>
      <c r="B446" s="320" t="s">
        <v>899</v>
      </c>
      <c r="C446" s="321"/>
      <c r="D446" s="321"/>
      <c r="E446" s="261"/>
    </row>
    <row r="447" spans="1:5" ht="25.5">
      <c r="A447" s="315"/>
      <c r="B447" s="320" t="s">
        <v>900</v>
      </c>
      <c r="C447" s="321"/>
      <c r="D447" s="321"/>
      <c r="E447" s="261"/>
    </row>
    <row r="448" spans="1:5" ht="14.25">
      <c r="A448" s="315"/>
      <c r="B448" s="320" t="s">
        <v>901</v>
      </c>
      <c r="C448" s="321"/>
      <c r="D448" s="321"/>
      <c r="E448" s="261"/>
    </row>
    <row r="449" spans="1:5" ht="25.5">
      <c r="A449" s="315"/>
      <c r="B449" s="324" t="s">
        <v>902</v>
      </c>
      <c r="C449" s="321"/>
      <c r="D449" s="321"/>
      <c r="E449" s="261"/>
    </row>
    <row r="450" spans="1:5" ht="25.5">
      <c r="A450" s="315"/>
      <c r="B450" s="325" t="s">
        <v>903</v>
      </c>
      <c r="C450" s="353" t="s">
        <v>66</v>
      </c>
      <c r="D450" s="326"/>
      <c r="E450" s="261"/>
    </row>
    <row r="451" spans="1:5" ht="14.25">
      <c r="A451" s="315"/>
      <c r="B451" s="278"/>
      <c r="C451" s="262">
        <v>1</v>
      </c>
      <c r="E451" s="262">
        <f>+C451*D451</f>
        <v>0</v>
      </c>
    </row>
    <row r="452" spans="1:5" ht="14.25">
      <c r="A452" s="315"/>
      <c r="B452" s="278"/>
      <c r="C452" s="276"/>
      <c r="E452" s="261"/>
    </row>
    <row r="453" spans="1:5" ht="28.5">
      <c r="A453" s="252">
        <f>COUNT($A$23:A452)+1</f>
        <v>98</v>
      </c>
      <c r="B453" s="265" t="s">
        <v>727</v>
      </c>
      <c r="C453" s="262" t="s">
        <v>3</v>
      </c>
      <c r="D453" s="261"/>
      <c r="E453" s="261"/>
    </row>
    <row r="454" spans="1:5">
      <c r="A454" s="252"/>
      <c r="B454" s="260"/>
      <c r="C454" s="1294">
        <v>0.01</v>
      </c>
      <c r="D454" s="1295">
        <f>SUM(E316:E451)</f>
        <v>0</v>
      </c>
      <c r="E454" s="1295">
        <f>C454*D454</f>
        <v>0</v>
      </c>
    </row>
    <row r="455" spans="1:5">
      <c r="A455" s="252"/>
      <c r="B455" s="265"/>
      <c r="C455" s="262"/>
      <c r="D455" s="261"/>
      <c r="E455" s="261"/>
    </row>
    <row r="456" spans="1:5" ht="28.5">
      <c r="A456" s="252">
        <f>COUNT($A$23:A455)+1</f>
        <v>99</v>
      </c>
      <c r="B456" s="265" t="s">
        <v>728</v>
      </c>
      <c r="C456" s="262" t="s">
        <v>3</v>
      </c>
      <c r="D456" s="261"/>
      <c r="E456" s="261"/>
    </row>
    <row r="457" spans="1:5">
      <c r="A457" s="252"/>
      <c r="B457" s="260"/>
      <c r="C457" s="1294">
        <v>0.01</v>
      </c>
      <c r="D457" s="1295">
        <f>SUM(E316:E451)</f>
        <v>0</v>
      </c>
      <c r="E457" s="1295">
        <f>C457*D457</f>
        <v>0</v>
      </c>
    </row>
    <row r="458" spans="1:5" ht="14.25">
      <c r="A458" s="315"/>
      <c r="B458" s="278"/>
      <c r="C458" s="276"/>
      <c r="E458" s="261"/>
    </row>
    <row r="459" spans="1:5">
      <c r="A459" s="252">
        <f>COUNT($A$23:A458)+1</f>
        <v>100</v>
      </c>
      <c r="B459" s="265" t="s">
        <v>854</v>
      </c>
      <c r="C459" s="291"/>
      <c r="D459" s="261"/>
      <c r="E459" s="261"/>
    </row>
    <row r="460" spans="1:5">
      <c r="A460" s="252"/>
      <c r="B460" s="260"/>
      <c r="C460" s="272"/>
      <c r="D460" s="271"/>
      <c r="E460" s="261"/>
    </row>
    <row r="461" spans="1:5">
      <c r="A461" s="252"/>
      <c r="B461" s="1266" t="s">
        <v>855</v>
      </c>
      <c r="C461" s="1294">
        <v>0.02</v>
      </c>
      <c r="D461" s="1295">
        <f>SUM(E316:E451)</f>
        <v>0</v>
      </c>
      <c r="E461" s="1295">
        <f>+D461*C461</f>
        <v>0</v>
      </c>
    </row>
    <row r="462" spans="1:5">
      <c r="A462" s="279"/>
      <c r="B462" s="275"/>
      <c r="C462" s="297"/>
      <c r="E462" s="277"/>
    </row>
    <row r="463" spans="1:5" ht="15.75" thickBot="1">
      <c r="A463" s="753"/>
      <c r="B463" s="766" t="s">
        <v>858</v>
      </c>
      <c r="C463" s="755"/>
      <c r="D463" s="756"/>
      <c r="E463" s="757">
        <f>SUM(E283:E461)</f>
        <v>0</v>
      </c>
    </row>
    <row r="464" spans="1:5" s="827" customFormat="1" ht="15.75" thickTop="1">
      <c r="A464" s="823"/>
      <c r="B464" s="824"/>
      <c r="C464" s="825"/>
      <c r="D464" s="790"/>
      <c r="E464" s="826"/>
    </row>
    <row r="466" spans="1:5" ht="18">
      <c r="A466" s="751" t="s">
        <v>1833</v>
      </c>
      <c r="B466" s="346" t="s">
        <v>1834</v>
      </c>
    </row>
    <row r="467" spans="1:5" ht="15.75">
      <c r="A467" s="329"/>
      <c r="B467" s="330"/>
    </row>
    <row r="468" spans="1:5" ht="15.75">
      <c r="A468" s="329" t="s">
        <v>2</v>
      </c>
      <c r="B468" s="330" t="s">
        <v>733</v>
      </c>
    </row>
    <row r="469" spans="1:5" ht="15.75" thickBot="1">
      <c r="A469" s="240" t="s">
        <v>654</v>
      </c>
      <c r="B469" s="241" t="s">
        <v>655</v>
      </c>
      <c r="C469" s="242"/>
      <c r="D469" s="243" t="s">
        <v>656</v>
      </c>
      <c r="E469" s="244" t="s">
        <v>657</v>
      </c>
    </row>
    <row r="470" spans="1:5" ht="57">
      <c r="A470" s="302"/>
      <c r="B470" s="253" t="s">
        <v>774</v>
      </c>
      <c r="C470" s="303"/>
      <c r="D470" s="258"/>
      <c r="E470" s="304"/>
    </row>
    <row r="471" spans="1:5" ht="28.5">
      <c r="A471" s="302"/>
      <c r="B471" s="253" t="s">
        <v>1793</v>
      </c>
      <c r="C471" s="303"/>
      <c r="D471" s="258"/>
      <c r="E471" s="304"/>
    </row>
    <row r="472" spans="1:5" ht="29.25" thickBot="1">
      <c r="A472" s="305"/>
      <c r="B472" s="736" t="s">
        <v>1794</v>
      </c>
      <c r="C472" s="307"/>
      <c r="D472" s="308"/>
      <c r="E472" s="309"/>
    </row>
    <row r="473" spans="1:5" ht="57">
      <c r="A473" s="252">
        <f>COUNT(#REF!)+1</f>
        <v>1</v>
      </c>
      <c r="B473" s="253" t="s">
        <v>1795</v>
      </c>
      <c r="C473" s="254" t="s">
        <v>66</v>
      </c>
      <c r="D473" s="255"/>
      <c r="E473" s="256"/>
    </row>
    <row r="474" spans="1:5">
      <c r="A474" s="252"/>
      <c r="B474" s="253"/>
      <c r="C474" s="254">
        <v>2</v>
      </c>
      <c r="D474" s="255"/>
      <c r="E474" s="256">
        <f>C474*D474</f>
        <v>0</v>
      </c>
    </row>
    <row r="475" spans="1:5">
      <c r="A475" s="252"/>
      <c r="B475" s="253"/>
      <c r="C475" s="254"/>
      <c r="D475" s="255"/>
      <c r="E475" s="256"/>
    </row>
    <row r="476" spans="1:5" ht="42.75">
      <c r="A476" s="252">
        <f>COUNT($A$6:A475)+1</f>
        <v>102</v>
      </c>
      <c r="B476" s="253" t="s">
        <v>1796</v>
      </c>
      <c r="C476" s="254" t="s">
        <v>427</v>
      </c>
      <c r="D476" s="255"/>
      <c r="E476" s="256"/>
    </row>
    <row r="477" spans="1:5">
      <c r="A477" s="252"/>
      <c r="B477" s="253"/>
      <c r="C477" s="254">
        <v>6</v>
      </c>
      <c r="D477" s="255"/>
      <c r="E477" s="256">
        <f>C477*D477</f>
        <v>0</v>
      </c>
    </row>
    <row r="478" spans="1:5">
      <c r="A478" s="252"/>
      <c r="B478" s="253"/>
      <c r="C478" s="254"/>
      <c r="D478" s="255"/>
      <c r="E478" s="256"/>
    </row>
    <row r="479" spans="1:5" ht="42.75">
      <c r="A479" s="252">
        <f>COUNT($A$6:A478)+1</f>
        <v>103</v>
      </c>
      <c r="B479" s="253" t="s">
        <v>1797</v>
      </c>
      <c r="C479" s="254" t="s">
        <v>427</v>
      </c>
      <c r="D479" s="255"/>
      <c r="E479" s="256"/>
    </row>
    <row r="480" spans="1:5">
      <c r="A480" s="252"/>
      <c r="B480" s="253"/>
      <c r="C480" s="254">
        <v>20</v>
      </c>
      <c r="D480" s="255"/>
      <c r="E480" s="256">
        <f>C480*D480</f>
        <v>0</v>
      </c>
    </row>
    <row r="481" spans="1:5">
      <c r="A481" s="252"/>
      <c r="B481" s="253"/>
      <c r="C481" s="254"/>
      <c r="D481" s="255"/>
      <c r="E481" s="256"/>
    </row>
    <row r="482" spans="1:5" ht="42.75">
      <c r="A482" s="252">
        <f>COUNT($A$6:A481)+1</f>
        <v>104</v>
      </c>
      <c r="B482" s="253" t="s">
        <v>2879</v>
      </c>
      <c r="C482" s="254" t="s">
        <v>66</v>
      </c>
      <c r="D482" s="255"/>
      <c r="E482" s="256"/>
    </row>
    <row r="483" spans="1:5">
      <c r="A483" s="252"/>
      <c r="B483" s="253"/>
      <c r="C483" s="254">
        <v>2</v>
      </c>
      <c r="D483" s="255"/>
      <c r="E483" s="256">
        <f>C483*D483</f>
        <v>0</v>
      </c>
    </row>
    <row r="484" spans="1:5">
      <c r="A484" s="252"/>
      <c r="B484" s="253"/>
      <c r="C484" s="254"/>
      <c r="D484" s="255"/>
      <c r="E484" s="256"/>
    </row>
    <row r="485" spans="1:5" ht="28.5">
      <c r="A485" s="252">
        <f>COUNT($A$6:A484)+1</f>
        <v>105</v>
      </c>
      <c r="B485" s="253" t="s">
        <v>1798</v>
      </c>
      <c r="C485" s="254" t="s">
        <v>66</v>
      </c>
      <c r="D485" s="255"/>
      <c r="E485" s="256"/>
    </row>
    <row r="486" spans="1:5">
      <c r="A486" s="252"/>
      <c r="B486" s="253"/>
      <c r="C486" s="254">
        <v>1</v>
      </c>
      <c r="D486" s="255"/>
      <c r="E486" s="256">
        <f>C486*D486</f>
        <v>0</v>
      </c>
    </row>
    <row r="487" spans="1:5">
      <c r="A487" s="252"/>
      <c r="B487" s="253"/>
      <c r="C487" s="254"/>
      <c r="D487" s="255"/>
      <c r="E487" s="256"/>
    </row>
    <row r="488" spans="1:5" ht="57">
      <c r="A488" s="252">
        <f>COUNT($A$6:A487)+1</f>
        <v>106</v>
      </c>
      <c r="B488" s="253" t="s">
        <v>1799</v>
      </c>
      <c r="C488" s="254" t="s">
        <v>427</v>
      </c>
      <c r="D488" s="255"/>
      <c r="E488" s="256"/>
    </row>
    <row r="489" spans="1:5">
      <c r="A489" s="252"/>
      <c r="B489" s="253" t="s">
        <v>1800</v>
      </c>
      <c r="C489" s="254">
        <v>2</v>
      </c>
      <c r="D489" s="255"/>
      <c r="E489" s="256">
        <f>C489*D489</f>
        <v>0</v>
      </c>
    </row>
    <row r="490" spans="1:5">
      <c r="A490" s="252"/>
      <c r="B490" s="253" t="s">
        <v>717</v>
      </c>
      <c r="C490" s="254">
        <v>2</v>
      </c>
      <c r="D490" s="255"/>
      <c r="E490" s="256">
        <f>C490*D490</f>
        <v>0</v>
      </c>
    </row>
    <row r="491" spans="1:5">
      <c r="A491" s="252"/>
      <c r="B491" s="253" t="s">
        <v>704</v>
      </c>
      <c r="C491" s="254">
        <v>2</v>
      </c>
      <c r="D491" s="255"/>
      <c r="E491" s="256">
        <f>C491*D491</f>
        <v>0</v>
      </c>
    </row>
    <row r="492" spans="1:5">
      <c r="A492" s="252"/>
      <c r="B492" s="253" t="s">
        <v>715</v>
      </c>
      <c r="C492" s="254">
        <v>2</v>
      </c>
      <c r="D492" s="255"/>
      <c r="E492" s="256">
        <f>C492*D492</f>
        <v>0</v>
      </c>
    </row>
    <row r="493" spans="1:5">
      <c r="A493" s="252"/>
      <c r="B493" s="253"/>
      <c r="C493" s="254"/>
      <c r="D493" s="255"/>
      <c r="E493" s="256"/>
    </row>
    <row r="494" spans="1:5" ht="71.25">
      <c r="A494" s="252">
        <f>COUNT($A$6:A493)+1</f>
        <v>107</v>
      </c>
      <c r="B494" s="253" t="s">
        <v>1801</v>
      </c>
      <c r="C494" s="254" t="s">
        <v>427</v>
      </c>
      <c r="D494" s="255"/>
      <c r="E494" s="256"/>
    </row>
    <row r="495" spans="1:5">
      <c r="A495" s="252"/>
      <c r="B495" s="253" t="s">
        <v>1802</v>
      </c>
      <c r="C495" s="254">
        <v>1</v>
      </c>
      <c r="D495" s="255"/>
      <c r="E495" s="256">
        <f>C495*D495</f>
        <v>0</v>
      </c>
    </row>
    <row r="496" spans="1:5">
      <c r="A496" s="252"/>
      <c r="B496" s="253" t="s">
        <v>1803</v>
      </c>
      <c r="C496" s="254">
        <v>8</v>
      </c>
      <c r="D496" s="255"/>
      <c r="E496" s="256">
        <f>C496*D496</f>
        <v>0</v>
      </c>
    </row>
    <row r="497" spans="1:5">
      <c r="A497" s="252"/>
      <c r="B497" s="253"/>
      <c r="C497" s="254"/>
      <c r="D497" s="255"/>
      <c r="E497" s="256"/>
    </row>
    <row r="498" spans="1:5" ht="72">
      <c r="A498" s="252">
        <f>COUNT($A$1:A497)+1</f>
        <v>108</v>
      </c>
      <c r="B498" s="265" t="s">
        <v>1804</v>
      </c>
      <c r="C498" s="280" t="s">
        <v>427</v>
      </c>
      <c r="D498" s="261"/>
    </row>
    <row r="499" spans="1:5">
      <c r="A499" s="279"/>
      <c r="B499" s="287" t="s">
        <v>1805</v>
      </c>
      <c r="C499" s="280">
        <f>+C495</f>
        <v>1</v>
      </c>
      <c r="D499" s="261"/>
      <c r="E499" s="256">
        <f>C499*D499</f>
        <v>0</v>
      </c>
    </row>
    <row r="500" spans="1:5">
      <c r="A500" s="252"/>
      <c r="B500" s="287" t="s">
        <v>1806</v>
      </c>
      <c r="C500" s="280">
        <f>+C496</f>
        <v>8</v>
      </c>
      <c r="D500" s="261"/>
      <c r="E500" s="256">
        <f>C500*D500</f>
        <v>0</v>
      </c>
    </row>
    <row r="501" spans="1:5">
      <c r="A501" s="252"/>
      <c r="B501" s="253"/>
      <c r="C501" s="254"/>
      <c r="D501" s="255"/>
      <c r="E501" s="256"/>
    </row>
    <row r="502" spans="1:5" ht="71.25">
      <c r="A502" s="252">
        <f>COUNT($A$6:A501)+1</f>
        <v>109</v>
      </c>
      <c r="B502" s="285" t="s">
        <v>1807</v>
      </c>
      <c r="C502" s="280" t="s">
        <v>427</v>
      </c>
      <c r="D502" s="261"/>
    </row>
    <row r="503" spans="1:5">
      <c r="A503" s="279"/>
      <c r="B503" s="316" t="s">
        <v>681</v>
      </c>
      <c r="C503" s="280">
        <v>8</v>
      </c>
      <c r="D503" s="261"/>
      <c r="E503" s="256">
        <f>C503*D503</f>
        <v>0</v>
      </c>
    </row>
    <row r="504" spans="1:5">
      <c r="A504" s="279"/>
      <c r="B504" s="267"/>
      <c r="D504" s="261"/>
    </row>
    <row r="505" spans="1:5" ht="71.25">
      <c r="A505" s="252">
        <f>COUNT($A$6:A504)+1</f>
        <v>110</v>
      </c>
      <c r="B505" s="285" t="s">
        <v>1808</v>
      </c>
      <c r="C505" s="280" t="s">
        <v>427</v>
      </c>
      <c r="D505" s="261"/>
    </row>
    <row r="506" spans="1:5">
      <c r="A506" s="279"/>
      <c r="B506" s="316" t="s">
        <v>1809</v>
      </c>
      <c r="C506" s="280">
        <v>8</v>
      </c>
      <c r="D506" s="261"/>
      <c r="E506" s="256">
        <f>C506*D506</f>
        <v>0</v>
      </c>
    </row>
    <row r="507" spans="1:5">
      <c r="A507" s="279"/>
      <c r="B507" s="275"/>
      <c r="D507" s="261"/>
    </row>
    <row r="508" spans="1:5" ht="28.5">
      <c r="A508" s="252">
        <f>COUNT($A$6:A507)+1</f>
        <v>111</v>
      </c>
      <c r="B508" s="265" t="s">
        <v>1810</v>
      </c>
      <c r="C508" s="266" t="s">
        <v>3</v>
      </c>
      <c r="D508" s="261"/>
      <c r="E508" s="262"/>
    </row>
    <row r="509" spans="1:5">
      <c r="A509" s="252"/>
      <c r="B509" s="260"/>
      <c r="C509" s="266">
        <v>1</v>
      </c>
      <c r="D509" s="261"/>
      <c r="E509" s="262">
        <f>C509*D509</f>
        <v>0</v>
      </c>
    </row>
    <row r="510" spans="1:5">
      <c r="A510" s="252"/>
      <c r="B510" s="260"/>
      <c r="C510" s="266"/>
      <c r="D510" s="261"/>
      <c r="E510" s="262"/>
    </row>
    <row r="511" spans="1:5" ht="28.5">
      <c r="A511" s="252">
        <f>COUNT($A$6:A510)+1</f>
        <v>112</v>
      </c>
      <c r="B511" s="275" t="s">
        <v>1811</v>
      </c>
      <c r="C511" s="266" t="s">
        <v>3</v>
      </c>
      <c r="D511" s="261"/>
    </row>
    <row r="512" spans="1:5">
      <c r="A512" s="279"/>
      <c r="B512" s="278"/>
      <c r="C512" s="280">
        <v>1</v>
      </c>
      <c r="D512" s="261"/>
      <c r="E512" s="281">
        <f>C512*D512</f>
        <v>0</v>
      </c>
    </row>
    <row r="513" spans="1:5">
      <c r="A513" s="279"/>
      <c r="B513" s="278"/>
      <c r="D513" s="261"/>
    </row>
    <row r="514" spans="1:5" ht="28.5">
      <c r="A514" s="252">
        <f>COUNT($A$6:A513)+1</f>
        <v>113</v>
      </c>
      <c r="B514" s="275" t="s">
        <v>703</v>
      </c>
      <c r="C514" s="280" t="s">
        <v>3</v>
      </c>
      <c r="D514" s="261"/>
    </row>
    <row r="515" spans="1:5">
      <c r="A515" s="279"/>
      <c r="B515" s="267" t="s">
        <v>717</v>
      </c>
      <c r="C515" s="280">
        <v>1</v>
      </c>
      <c r="D515" s="261"/>
      <c r="E515" s="281">
        <f>C515*D515</f>
        <v>0</v>
      </c>
    </row>
    <row r="516" spans="1:5">
      <c r="A516" s="279"/>
      <c r="B516" s="267"/>
      <c r="D516" s="261"/>
    </row>
    <row r="517" spans="1:5">
      <c r="A517" s="252">
        <f>COUNT($A$6:A516)+1</f>
        <v>114</v>
      </c>
      <c r="B517" s="275" t="s">
        <v>719</v>
      </c>
      <c r="C517" s="280" t="s">
        <v>3</v>
      </c>
    </row>
    <row r="518" spans="1:5">
      <c r="A518" s="279"/>
      <c r="B518" s="267" t="s">
        <v>717</v>
      </c>
      <c r="C518" s="280">
        <v>1</v>
      </c>
      <c r="D518" s="261"/>
      <c r="E518" s="281">
        <f>C518*D518</f>
        <v>0</v>
      </c>
    </row>
    <row r="519" spans="1:5">
      <c r="A519" s="279"/>
      <c r="B519" s="267"/>
      <c r="D519" s="261"/>
    </row>
    <row r="520" spans="1:5" ht="28.5">
      <c r="A520" s="252">
        <f>COUNT($A$6:A519)+1</f>
        <v>115</v>
      </c>
      <c r="B520" s="275" t="s">
        <v>1812</v>
      </c>
      <c r="C520" s="278" t="s">
        <v>66</v>
      </c>
      <c r="D520" s="261"/>
    </row>
    <row r="521" spans="1:5">
      <c r="A521" s="279"/>
      <c r="B521" s="267"/>
      <c r="C521" s="280">
        <v>5</v>
      </c>
      <c r="D521" s="261"/>
      <c r="E521" s="281">
        <f>C521*D521</f>
        <v>0</v>
      </c>
    </row>
    <row r="522" spans="1:5">
      <c r="A522" s="279"/>
      <c r="B522" s="278"/>
      <c r="D522" s="261"/>
    </row>
    <row r="523" spans="1:5" ht="28.5">
      <c r="A523" s="252">
        <f>COUNT($A$6:A522)+1</f>
        <v>116</v>
      </c>
      <c r="B523" s="265" t="s">
        <v>1813</v>
      </c>
      <c r="C523" s="266" t="s">
        <v>3</v>
      </c>
      <c r="D523" s="261"/>
      <c r="E523" s="262"/>
    </row>
    <row r="524" spans="1:5">
      <c r="A524" s="252"/>
      <c r="B524" s="271" t="s">
        <v>1814</v>
      </c>
      <c r="C524" s="266">
        <v>1</v>
      </c>
      <c r="D524" s="273"/>
      <c r="E524" s="262">
        <f>C524*D524</f>
        <v>0</v>
      </c>
    </row>
    <row r="525" spans="1:5">
      <c r="A525" s="252"/>
      <c r="B525" s="271" t="s">
        <v>1815</v>
      </c>
      <c r="C525" s="266">
        <v>1</v>
      </c>
      <c r="D525" s="273"/>
      <c r="E525" s="262">
        <f>C525*D525</f>
        <v>0</v>
      </c>
    </row>
    <row r="526" spans="1:5">
      <c r="A526" s="279"/>
      <c r="B526" s="267"/>
    </row>
    <row r="527" spans="1:5" ht="57">
      <c r="A527" s="252">
        <f>COUNT($A$6:A526)+1</f>
        <v>117</v>
      </c>
      <c r="B527" s="275" t="s">
        <v>713</v>
      </c>
      <c r="C527" s="280" t="s">
        <v>3</v>
      </c>
    </row>
    <row r="528" spans="1:5">
      <c r="A528" s="279"/>
      <c r="B528" s="267" t="s">
        <v>717</v>
      </c>
      <c r="C528" s="317">
        <v>6</v>
      </c>
      <c r="D528" s="273"/>
      <c r="E528" s="281">
        <f>C528*D528</f>
        <v>0</v>
      </c>
    </row>
    <row r="529" spans="1:5">
      <c r="A529" s="279"/>
      <c r="B529" s="275"/>
    </row>
    <row r="530" spans="1:5" ht="57">
      <c r="A530" s="252">
        <f>COUNT($A$6:A529)+1</f>
        <v>118</v>
      </c>
      <c r="B530" s="275" t="s">
        <v>714</v>
      </c>
      <c r="C530" s="280" t="s">
        <v>3</v>
      </c>
    </row>
    <row r="531" spans="1:5">
      <c r="A531" s="279"/>
      <c r="B531" s="267" t="s">
        <v>715</v>
      </c>
      <c r="C531" s="280">
        <v>4</v>
      </c>
      <c r="D531" s="273"/>
      <c r="E531" s="281">
        <f>C531*D531</f>
        <v>0</v>
      </c>
    </row>
    <row r="532" spans="1:5">
      <c r="A532" s="279"/>
      <c r="B532" s="275"/>
    </row>
    <row r="533" spans="1:5" ht="28.5">
      <c r="A533" s="252">
        <f>COUNT($A$6:A532)+1</f>
        <v>119</v>
      </c>
      <c r="B533" s="265" t="s">
        <v>1816</v>
      </c>
      <c r="C533" s="260" t="s">
        <v>3</v>
      </c>
      <c r="D533" s="261"/>
      <c r="E533" s="262"/>
    </row>
    <row r="534" spans="1:5">
      <c r="A534" s="252"/>
      <c r="B534" s="274" t="s">
        <v>1817</v>
      </c>
      <c r="C534" s="266">
        <v>1</v>
      </c>
      <c r="D534" s="261"/>
      <c r="E534" s="262">
        <f>C534*D534</f>
        <v>0</v>
      </c>
    </row>
    <row r="535" spans="1:5">
      <c r="A535" s="252"/>
      <c r="B535" s="265"/>
      <c r="C535" s="266"/>
      <c r="D535" s="261"/>
      <c r="E535" s="262"/>
    </row>
    <row r="536" spans="1:5" ht="42.75">
      <c r="A536" s="252">
        <f>COUNT($A$6:A535)+1</f>
        <v>120</v>
      </c>
      <c r="B536" s="265" t="s">
        <v>1818</v>
      </c>
      <c r="C536" s="260" t="s">
        <v>3</v>
      </c>
      <c r="D536" s="261"/>
      <c r="E536" s="262"/>
    </row>
    <row r="537" spans="1:5">
      <c r="A537" s="252"/>
      <c r="B537" s="260"/>
      <c r="C537" s="266">
        <v>2</v>
      </c>
      <c r="D537" s="261"/>
      <c r="E537" s="262">
        <f>C537*D537</f>
        <v>0</v>
      </c>
    </row>
    <row r="538" spans="1:5">
      <c r="A538" s="279"/>
      <c r="B538" s="278"/>
    </row>
    <row r="539" spans="1:5">
      <c r="A539" s="252">
        <f>COUNT($A$6:A538)+1</f>
        <v>121</v>
      </c>
      <c r="B539" s="275" t="s">
        <v>1819</v>
      </c>
      <c r="C539" s="260" t="s">
        <v>3</v>
      </c>
    </row>
    <row r="540" spans="1:5">
      <c r="A540" s="279"/>
      <c r="B540" s="278"/>
      <c r="C540" s="266">
        <v>1</v>
      </c>
      <c r="E540" s="281">
        <f>C540*D540</f>
        <v>0</v>
      </c>
    </row>
    <row r="541" spans="1:5">
      <c r="A541" s="279"/>
      <c r="B541" s="278"/>
    </row>
    <row r="542" spans="1:5" ht="29.25">
      <c r="A542" s="252">
        <f>COUNT($A$6:A541)+1</f>
        <v>122</v>
      </c>
      <c r="B542" s="275" t="s">
        <v>1820</v>
      </c>
      <c r="C542" s="278" t="s">
        <v>3</v>
      </c>
      <c r="D542" s="261"/>
    </row>
    <row r="543" spans="1:5">
      <c r="A543" s="279"/>
      <c r="B543" s="267"/>
      <c r="C543" s="280">
        <v>4</v>
      </c>
      <c r="D543" s="261"/>
      <c r="E543" s="281">
        <f>C543*D543</f>
        <v>0</v>
      </c>
    </row>
    <row r="544" spans="1:5">
      <c r="A544" s="279"/>
      <c r="B544" s="275"/>
      <c r="D544" s="261"/>
    </row>
    <row r="545" spans="1:5" ht="28.5">
      <c r="A545" s="252">
        <f>COUNT($A$6:A544)+1</f>
        <v>123</v>
      </c>
      <c r="B545" s="275" t="s">
        <v>1821</v>
      </c>
      <c r="C545" s="278" t="s">
        <v>66</v>
      </c>
      <c r="D545" s="261"/>
    </row>
    <row r="546" spans="1:5">
      <c r="A546" s="279"/>
      <c r="B546" s="267"/>
      <c r="C546" s="280">
        <v>1</v>
      </c>
      <c r="D546" s="261"/>
      <c r="E546" s="281">
        <f>C546*D546</f>
        <v>0</v>
      </c>
    </row>
    <row r="547" spans="1:5">
      <c r="A547" s="279"/>
      <c r="B547" s="267"/>
      <c r="D547" s="261"/>
    </row>
    <row r="548" spans="1:5" ht="57">
      <c r="A548" s="252">
        <f>COUNT($A$6:A547)+1</f>
        <v>124</v>
      </c>
      <c r="B548" s="265" t="s">
        <v>1822</v>
      </c>
      <c r="C548" s="266" t="s">
        <v>66</v>
      </c>
      <c r="D548" s="261"/>
    </row>
    <row r="549" spans="1:5">
      <c r="A549" s="279"/>
      <c r="B549" s="40"/>
      <c r="C549" s="292">
        <v>1</v>
      </c>
      <c r="D549" s="261"/>
      <c r="E549" s="281">
        <f>C549*D549</f>
        <v>0</v>
      </c>
    </row>
    <row r="550" spans="1:5">
      <c r="A550" s="279"/>
      <c r="B550" s="265"/>
      <c r="C550" s="292"/>
      <c r="D550" s="261"/>
    </row>
    <row r="551" spans="1:5" ht="42.75">
      <c r="A551" s="252">
        <f>COUNT($A$6:A550)+1</f>
        <v>125</v>
      </c>
      <c r="B551" s="275" t="s">
        <v>1823</v>
      </c>
      <c r="C551" s="278" t="s">
        <v>4</v>
      </c>
      <c r="D551" s="261"/>
    </row>
    <row r="552" spans="1:5">
      <c r="A552" s="279"/>
      <c r="B552" s="278"/>
      <c r="C552" s="737">
        <v>70</v>
      </c>
      <c r="D552" s="261"/>
      <c r="E552" s="281">
        <f>C552*D552</f>
        <v>0</v>
      </c>
    </row>
    <row r="553" spans="1:5">
      <c r="A553" s="279"/>
      <c r="B553" s="278"/>
      <c r="C553" s="737"/>
      <c r="D553" s="261"/>
    </row>
    <row r="554" spans="1:5" ht="28.5">
      <c r="A554" s="252">
        <f>COUNT($A$6:A552)+1</f>
        <v>126</v>
      </c>
      <c r="B554" s="265" t="s">
        <v>755</v>
      </c>
      <c r="C554" s="292" t="s">
        <v>427</v>
      </c>
      <c r="D554" s="261"/>
    </row>
    <row r="555" spans="1:5">
      <c r="A555" s="279"/>
      <c r="B555" s="260" t="s">
        <v>757</v>
      </c>
      <c r="C555" s="292">
        <v>60</v>
      </c>
      <c r="D555" s="261"/>
      <c r="E555" s="281">
        <f>C555*D555</f>
        <v>0</v>
      </c>
    </row>
    <row r="556" spans="1:5">
      <c r="A556" s="279"/>
      <c r="B556" s="260"/>
      <c r="C556" s="292"/>
      <c r="D556" s="261"/>
    </row>
    <row r="557" spans="1:5" ht="28.5">
      <c r="A557" s="252">
        <f>COUNT($A$6:A556)+1</f>
        <v>127</v>
      </c>
      <c r="B557" s="265" t="s">
        <v>761</v>
      </c>
      <c r="C557" s="292" t="s">
        <v>427</v>
      </c>
      <c r="D557" s="261"/>
    </row>
    <row r="558" spans="1:5">
      <c r="A558" s="279"/>
      <c r="B558" s="260" t="s">
        <v>1824</v>
      </c>
      <c r="C558" s="292">
        <v>60</v>
      </c>
      <c r="D558" s="261"/>
      <c r="E558" s="281">
        <f>C558*D558</f>
        <v>0</v>
      </c>
    </row>
    <row r="559" spans="1:5">
      <c r="A559" s="279"/>
      <c r="B559" s="260"/>
      <c r="C559" s="292"/>
      <c r="D559" s="261"/>
    </row>
    <row r="560" spans="1:5" ht="28.5">
      <c r="A560" s="252">
        <f>COUNT($A$6:A559)+1</f>
        <v>128</v>
      </c>
      <c r="B560" s="265" t="s">
        <v>1825</v>
      </c>
      <c r="C560" s="280" t="s">
        <v>427</v>
      </c>
    </row>
    <row r="561" spans="1:5">
      <c r="A561" s="279"/>
      <c r="B561" s="287" t="s">
        <v>1826</v>
      </c>
      <c r="C561" s="280">
        <f>+C558</f>
        <v>60</v>
      </c>
      <c r="D561" s="261"/>
      <c r="E561" s="256">
        <f>C561*D561</f>
        <v>0</v>
      </c>
    </row>
    <row r="562" spans="1:5">
      <c r="A562" s="279"/>
      <c r="B562" s="260"/>
      <c r="C562" s="292"/>
      <c r="D562" s="261"/>
    </row>
    <row r="563" spans="1:5">
      <c r="A563" s="252">
        <f>COUNT($A$1:A555)+1</f>
        <v>127</v>
      </c>
      <c r="B563" s="265" t="s">
        <v>765</v>
      </c>
      <c r="C563" s="292" t="s">
        <v>4</v>
      </c>
      <c r="D563" s="261"/>
    </row>
    <row r="564" spans="1:5">
      <c r="A564" s="279"/>
      <c r="B564" s="260" t="s">
        <v>766</v>
      </c>
      <c r="C564" s="292">
        <v>3</v>
      </c>
      <c r="D564" s="261"/>
      <c r="E564" s="281">
        <f>C564*D564</f>
        <v>0</v>
      </c>
    </row>
    <row r="565" spans="1:5">
      <c r="A565" s="279"/>
      <c r="B565" s="260"/>
      <c r="C565" s="292"/>
      <c r="D565" s="261"/>
    </row>
    <row r="566" spans="1:5" ht="28.5">
      <c r="A566" s="738">
        <v>128</v>
      </c>
      <c r="B566" s="265" t="s">
        <v>1827</v>
      </c>
      <c r="C566" s="292" t="s">
        <v>3</v>
      </c>
      <c r="D566" s="261"/>
      <c r="E566" s="801"/>
    </row>
    <row r="567" spans="1:5" ht="14.25">
      <c r="A567" s="738"/>
      <c r="B567" s="260" t="s">
        <v>1828</v>
      </c>
      <c r="C567" s="292">
        <v>1</v>
      </c>
      <c r="D567" s="261"/>
      <c r="E567" s="262">
        <f>C567*D567</f>
        <v>0</v>
      </c>
    </row>
    <row r="568" spans="1:5" ht="14.25">
      <c r="A568" s="738"/>
      <c r="B568" s="265"/>
      <c r="C568" s="292"/>
      <c r="D568" s="261"/>
      <c r="E568" s="262"/>
    </row>
    <row r="569" spans="1:5" ht="42.75">
      <c r="A569" s="738">
        <f>COUNT($A$6:A568)+1</f>
        <v>131</v>
      </c>
      <c r="B569" s="265" t="s">
        <v>768</v>
      </c>
      <c r="C569" s="292" t="s">
        <v>3</v>
      </c>
      <c r="D569" s="261"/>
      <c r="E569" s="262"/>
    </row>
    <row r="570" spans="1:5" ht="14.25">
      <c r="A570" s="738"/>
      <c r="B570" s="260"/>
      <c r="C570" s="292">
        <v>1</v>
      </c>
      <c r="D570" s="261"/>
      <c r="E570" s="262">
        <f>C570*D570</f>
        <v>0</v>
      </c>
    </row>
    <row r="571" spans="1:5">
      <c r="A571" s="252"/>
      <c r="B571" s="260"/>
      <c r="C571" s="292"/>
      <c r="D571" s="261"/>
      <c r="E571" s="262"/>
    </row>
    <row r="572" spans="1:5" ht="71.25">
      <c r="A572" s="252">
        <f>COUNT($A$1:A571)+1</f>
        <v>132</v>
      </c>
      <c r="B572" s="275" t="s">
        <v>1829</v>
      </c>
      <c r="C572" s="292" t="s">
        <v>3</v>
      </c>
      <c r="D572" s="261"/>
    </row>
    <row r="573" spans="1:5">
      <c r="A573" s="279"/>
      <c r="B573" s="260"/>
      <c r="C573" s="292">
        <v>1</v>
      </c>
      <c r="D573" s="261"/>
      <c r="E573" s="281">
        <f>C573*D573</f>
        <v>0</v>
      </c>
    </row>
    <row r="574" spans="1:5">
      <c r="A574" s="252"/>
      <c r="B574" s="260"/>
      <c r="C574" s="292"/>
      <c r="D574" s="261"/>
      <c r="E574" s="262"/>
    </row>
    <row r="575" spans="1:5" ht="42.75">
      <c r="A575" s="252">
        <f>COUNT($A$1:A574)+1</f>
        <v>133</v>
      </c>
      <c r="B575" s="265" t="s">
        <v>1939</v>
      </c>
      <c r="C575" s="262" t="s">
        <v>427</v>
      </c>
      <c r="D575" s="261"/>
      <c r="E575" s="262"/>
    </row>
    <row r="576" spans="1:5">
      <c r="A576" s="252"/>
      <c r="B576" s="260"/>
      <c r="C576" s="291">
        <v>20</v>
      </c>
      <c r="D576" s="261"/>
      <c r="E576" s="262">
        <f>C576*D576</f>
        <v>0</v>
      </c>
    </row>
    <row r="577" spans="1:5">
      <c r="A577" s="252"/>
      <c r="B577" s="271"/>
      <c r="C577" s="266"/>
      <c r="D577" s="261"/>
      <c r="E577" s="262"/>
    </row>
    <row r="578" spans="1:5" ht="57">
      <c r="A578" s="252">
        <f>COUNT($A$2:A577)+1</f>
        <v>134</v>
      </c>
      <c r="B578" s="265" t="s">
        <v>1830</v>
      </c>
      <c r="C578" s="260" t="s">
        <v>3</v>
      </c>
      <c r="D578" s="261"/>
      <c r="E578" s="262"/>
    </row>
    <row r="579" spans="1:5">
      <c r="A579" s="252"/>
      <c r="B579" s="1298" t="s">
        <v>1831</v>
      </c>
      <c r="C579" s="1294">
        <v>0.05</v>
      </c>
      <c r="D579" s="1295">
        <f>SUM(E474:E576)</f>
        <v>0</v>
      </c>
      <c r="E579" s="1296">
        <f>+C579*D579</f>
        <v>0</v>
      </c>
    </row>
    <row r="580" spans="1:5">
      <c r="A580" s="279"/>
      <c r="B580" s="267"/>
      <c r="D580" s="261"/>
    </row>
    <row r="581" spans="1:5" ht="42.75">
      <c r="A581" s="252">
        <f>COUNT($A$6:A580)+1</f>
        <v>135</v>
      </c>
      <c r="B581" s="295" t="s">
        <v>769</v>
      </c>
      <c r="D581" s="261"/>
    </row>
    <row r="582" spans="1:5">
      <c r="A582" s="279"/>
      <c r="B582" s="1298" t="s">
        <v>1831</v>
      </c>
      <c r="C582" s="1294">
        <v>0.05</v>
      </c>
      <c r="D582" s="1295">
        <f>SUM(E474:E576)</f>
        <v>0</v>
      </c>
      <c r="E582" s="1296">
        <f>+C582*D582</f>
        <v>0</v>
      </c>
    </row>
    <row r="583" spans="1:5">
      <c r="A583" s="279"/>
      <c r="B583" s="275"/>
      <c r="D583" s="261"/>
    </row>
    <row r="584" spans="1:5" ht="57.75">
      <c r="A584" s="252">
        <f>COUNT($A$6:A583)+1</f>
        <v>136</v>
      </c>
      <c r="B584" s="265" t="s">
        <v>1832</v>
      </c>
    </row>
    <row r="585" spans="1:5">
      <c r="A585" s="279"/>
      <c r="B585" s="1298" t="s">
        <v>770</v>
      </c>
      <c r="C585" s="1294">
        <v>0.02</v>
      </c>
      <c r="D585" s="1295">
        <f>SUM(E474:E576)</f>
        <v>0</v>
      </c>
      <c r="E585" s="1296">
        <f>+C585*D585</f>
        <v>0</v>
      </c>
    </row>
    <row r="586" spans="1:5">
      <c r="A586" s="279"/>
      <c r="B586" s="278"/>
    </row>
    <row r="587" spans="1:5" ht="15.75" thickBot="1">
      <c r="A587" s="792"/>
      <c r="B587" s="754" t="s">
        <v>1907</v>
      </c>
      <c r="C587" s="793"/>
      <c r="D587" s="756"/>
      <c r="E587" s="794">
        <f>SUM(E474:E586)</f>
        <v>0</v>
      </c>
    </row>
    <row r="588" spans="1:5" ht="15.75" thickTop="1">
      <c r="A588" s="787"/>
      <c r="B588" s="788"/>
      <c r="C588" s="789"/>
      <c r="D588" s="790"/>
      <c r="E588" s="791"/>
    </row>
    <row r="590" spans="1:5" ht="15.75">
      <c r="A590" s="329" t="s">
        <v>5</v>
      </c>
      <c r="B590" s="330" t="s">
        <v>1886</v>
      </c>
    </row>
    <row r="591" spans="1:5" ht="15.75" thickBot="1">
      <c r="A591" s="298" t="s">
        <v>654</v>
      </c>
      <c r="B591" s="299" t="s">
        <v>655</v>
      </c>
      <c r="C591" s="300"/>
      <c r="D591" s="243" t="s">
        <v>656</v>
      </c>
      <c r="E591" s="301" t="s">
        <v>657</v>
      </c>
    </row>
    <row r="592" spans="1:5" ht="57">
      <c r="A592" s="302"/>
      <c r="B592" s="253" t="s">
        <v>774</v>
      </c>
      <c r="C592" s="303"/>
      <c r="D592" s="258"/>
      <c r="E592" s="304"/>
    </row>
    <row r="593" spans="1:5" ht="42.75">
      <c r="A593" s="302"/>
      <c r="B593" s="253" t="s">
        <v>1835</v>
      </c>
      <c r="C593" s="303"/>
      <c r="D593" s="258"/>
      <c r="E593" s="304"/>
    </row>
    <row r="594" spans="1:5" ht="29.25" thickBot="1">
      <c r="A594" s="305"/>
      <c r="B594" s="736" t="s">
        <v>1836</v>
      </c>
      <c r="C594" s="307"/>
      <c r="D594" s="308"/>
      <c r="E594" s="309"/>
    </row>
    <row r="595" spans="1:5" ht="42.75">
      <c r="A595" s="1248">
        <v>137</v>
      </c>
      <c r="B595" s="275" t="s">
        <v>1837</v>
      </c>
      <c r="C595" s="278" t="s">
        <v>3</v>
      </c>
      <c r="E595" s="277"/>
    </row>
    <row r="596" spans="1:5" ht="14.25">
      <c r="A596" s="315"/>
      <c r="B596" s="267" t="s">
        <v>1838</v>
      </c>
      <c r="C596" s="297">
        <v>1</v>
      </c>
      <c r="E596" s="277">
        <f>C596*D596</f>
        <v>0</v>
      </c>
    </row>
    <row r="597" spans="1:5" ht="14.25">
      <c r="A597" s="315"/>
      <c r="B597" s="267" t="s">
        <v>1839</v>
      </c>
      <c r="C597" s="297">
        <v>1</v>
      </c>
      <c r="E597" s="277">
        <f>C597*D597</f>
        <v>0</v>
      </c>
    </row>
    <row r="598" spans="1:5" ht="14.25">
      <c r="A598" s="315"/>
      <c r="B598" s="267"/>
      <c r="C598" s="297"/>
      <c r="E598" s="277"/>
    </row>
    <row r="599" spans="1:5" ht="28.5">
      <c r="A599" s="279">
        <f>COUNT($A$6:A597)+1</f>
        <v>138</v>
      </c>
      <c r="B599" s="275" t="s">
        <v>1840</v>
      </c>
      <c r="C599" s="278" t="s">
        <v>3</v>
      </c>
      <c r="E599" s="277"/>
    </row>
    <row r="600" spans="1:5">
      <c r="A600" s="279"/>
      <c r="B600" s="278"/>
      <c r="C600" s="297">
        <v>2</v>
      </c>
      <c r="E600" s="277">
        <f>C600*D600</f>
        <v>0</v>
      </c>
    </row>
    <row r="601" spans="1:5">
      <c r="A601" s="279"/>
      <c r="B601" s="275"/>
      <c r="C601" s="297"/>
      <c r="E601" s="277"/>
    </row>
    <row r="602" spans="1:5">
      <c r="A602" s="279">
        <f>COUNT($A$6:A601)+1</f>
        <v>139</v>
      </c>
      <c r="B602" s="265" t="s">
        <v>1841</v>
      </c>
      <c r="C602" s="278" t="s">
        <v>3</v>
      </c>
      <c r="E602" s="277"/>
    </row>
    <row r="603" spans="1:5">
      <c r="A603" s="279"/>
      <c r="B603" s="278" t="s">
        <v>808</v>
      </c>
      <c r="C603" s="297">
        <v>2</v>
      </c>
      <c r="E603" s="277">
        <f>C603*D603</f>
        <v>0</v>
      </c>
    </row>
    <row r="604" spans="1:5">
      <c r="A604" s="279"/>
      <c r="B604" s="275"/>
      <c r="C604" s="297"/>
      <c r="E604" s="277"/>
    </row>
    <row r="605" spans="1:5" ht="28.5">
      <c r="A605" s="279">
        <f>COUNT($A$6:A604)+1</f>
        <v>140</v>
      </c>
      <c r="B605" s="275" t="s">
        <v>851</v>
      </c>
      <c r="C605" s="278" t="s">
        <v>3</v>
      </c>
      <c r="E605" s="277"/>
    </row>
    <row r="606" spans="1:5">
      <c r="A606" s="279"/>
      <c r="B606" s="267" t="s">
        <v>1842</v>
      </c>
      <c r="C606" s="317">
        <v>3</v>
      </c>
      <c r="D606" s="261"/>
      <c r="E606" s="277">
        <f>C606*D606</f>
        <v>0</v>
      </c>
    </row>
    <row r="607" spans="1:5">
      <c r="A607" s="279"/>
      <c r="B607" s="267" t="s">
        <v>852</v>
      </c>
      <c r="C607" s="317">
        <v>1</v>
      </c>
      <c r="E607" s="277">
        <f>C607*D607</f>
        <v>0</v>
      </c>
    </row>
    <row r="608" spans="1:5">
      <c r="A608" s="279"/>
      <c r="B608" s="275"/>
      <c r="C608" s="297"/>
      <c r="E608" s="277"/>
    </row>
    <row r="609" spans="1:6">
      <c r="A609" s="279">
        <f>COUNT($A$6:A608)+1</f>
        <v>141</v>
      </c>
      <c r="B609" s="275" t="s">
        <v>821</v>
      </c>
      <c r="C609" s="278" t="s">
        <v>3</v>
      </c>
      <c r="E609" s="277"/>
    </row>
    <row r="610" spans="1:6">
      <c r="A610" s="279"/>
      <c r="B610" s="316" t="s">
        <v>822</v>
      </c>
      <c r="C610" s="297">
        <v>2</v>
      </c>
      <c r="E610" s="277">
        <f>C610*D610</f>
        <v>0</v>
      </c>
    </row>
    <row r="611" spans="1:6">
      <c r="A611" s="279"/>
      <c r="B611" s="316" t="s">
        <v>1843</v>
      </c>
      <c r="C611" s="297">
        <v>3</v>
      </c>
      <c r="E611" s="277">
        <f>C611*D611</f>
        <v>0</v>
      </c>
    </row>
    <row r="612" spans="1:6">
      <c r="A612" s="279"/>
      <c r="B612" s="275"/>
      <c r="C612" s="297"/>
      <c r="E612" s="277"/>
    </row>
    <row r="613" spans="1:6" ht="71.25">
      <c r="A613" s="252">
        <f>COUNT($A$6:A612)+1</f>
        <v>142</v>
      </c>
      <c r="B613" s="265" t="s">
        <v>1844</v>
      </c>
      <c r="C613" s="291"/>
      <c r="D613" s="261"/>
      <c r="E613" s="261"/>
    </row>
    <row r="614" spans="1:6" ht="42.75">
      <c r="A614" s="252"/>
      <c r="B614" s="265" t="s">
        <v>1845</v>
      </c>
      <c r="C614" s="272"/>
      <c r="D614" s="261"/>
      <c r="E614" s="261"/>
    </row>
    <row r="615" spans="1:6" ht="28.5">
      <c r="A615" s="252"/>
      <c r="B615" s="265" t="s">
        <v>778</v>
      </c>
      <c r="C615" s="272"/>
      <c r="D615" s="261"/>
      <c r="E615" s="261"/>
    </row>
    <row r="616" spans="1:6" ht="57">
      <c r="A616" s="252"/>
      <c r="B616" s="265" t="s">
        <v>1846</v>
      </c>
      <c r="C616" s="272"/>
      <c r="D616" s="1289" t="s">
        <v>3126</v>
      </c>
      <c r="E616" s="1289"/>
    </row>
    <row r="617" spans="1:6" ht="33.75" customHeight="1">
      <c r="A617" s="252"/>
      <c r="B617" s="265" t="s">
        <v>1847</v>
      </c>
      <c r="C617" s="272" t="s">
        <v>427</v>
      </c>
    </row>
    <row r="618" spans="1:6">
      <c r="A618" s="252"/>
      <c r="B618" s="274" t="s">
        <v>1848</v>
      </c>
      <c r="C618" s="291"/>
      <c r="D618" s="261"/>
      <c r="E618" s="261"/>
    </row>
    <row r="619" spans="1:6" ht="14.25">
      <c r="A619" s="310"/>
      <c r="B619" s="271" t="s">
        <v>1849</v>
      </c>
      <c r="C619" s="312">
        <f>1.6+2.6+2+2.4+2+2+1.3</f>
        <v>13.9</v>
      </c>
      <c r="D619" s="1250"/>
      <c r="E619" s="1250"/>
      <c r="F619" s="827"/>
    </row>
    <row r="620" spans="1:6" ht="14.25">
      <c r="A620" s="310"/>
      <c r="B620" s="274" t="s">
        <v>1850</v>
      </c>
      <c r="C620" s="312"/>
      <c r="D620" s="1250"/>
      <c r="E620" s="1250"/>
      <c r="F620" s="827"/>
    </row>
    <row r="621" spans="1:6" ht="14.25">
      <c r="A621" s="310"/>
      <c r="B621" s="271" t="s">
        <v>1849</v>
      </c>
      <c r="C621" s="312">
        <f>0.9+1</f>
        <v>1.9</v>
      </c>
      <c r="D621" s="261"/>
      <c r="E621" s="261"/>
    </row>
    <row r="622" spans="1:6" ht="14.25">
      <c r="A622" s="310"/>
      <c r="B622" s="271" t="s">
        <v>1851</v>
      </c>
      <c r="C622" s="312">
        <f>0.9+1+1.7+1+0.8+1+2+1+1+3.8+1+2.8+2.9</f>
        <v>20.9</v>
      </c>
      <c r="D622" s="261"/>
      <c r="E622" s="261"/>
    </row>
    <row r="623" spans="1:6" ht="14.25">
      <c r="A623" s="310"/>
      <c r="B623" s="271" t="s">
        <v>1852</v>
      </c>
      <c r="C623" s="312">
        <v>6.7</v>
      </c>
      <c r="D623" s="261"/>
      <c r="E623" s="261"/>
    </row>
    <row r="624" spans="1:6" ht="14.25">
      <c r="A624" s="310"/>
      <c r="B624" s="271" t="s">
        <v>1853</v>
      </c>
      <c r="C624" s="312">
        <v>1</v>
      </c>
      <c r="D624" s="261"/>
      <c r="E624" s="261"/>
    </row>
    <row r="625" spans="1:5" ht="14.25">
      <c r="A625" s="310"/>
      <c r="B625" s="271" t="s">
        <v>1854</v>
      </c>
      <c r="C625" s="312">
        <v>3.8</v>
      </c>
      <c r="D625" s="261"/>
      <c r="E625" s="261"/>
    </row>
    <row r="626" spans="1:5" ht="14.25">
      <c r="A626" s="310"/>
      <c r="B626" s="271" t="s">
        <v>1855</v>
      </c>
      <c r="C626" s="312">
        <v>1</v>
      </c>
      <c r="D626" s="261"/>
      <c r="E626" s="261"/>
    </row>
    <row r="627" spans="1:5" ht="14.25">
      <c r="A627" s="310"/>
      <c r="B627" s="274" t="s">
        <v>1856</v>
      </c>
      <c r="C627" s="312"/>
      <c r="D627" s="261"/>
      <c r="E627" s="261"/>
    </row>
    <row r="628" spans="1:5" ht="14.25">
      <c r="A628" s="310"/>
      <c r="B628" s="271" t="s">
        <v>1849</v>
      </c>
      <c r="C628" s="312">
        <v>3</v>
      </c>
      <c r="D628" s="261"/>
      <c r="E628" s="261"/>
    </row>
    <row r="629" spans="1:5" ht="14.25">
      <c r="A629" s="310"/>
      <c r="B629" s="271" t="s">
        <v>1851</v>
      </c>
      <c r="C629" s="312">
        <f>8.1+3.5+1</f>
        <v>12.6</v>
      </c>
      <c r="D629" s="261"/>
      <c r="E629" s="261"/>
    </row>
    <row r="630" spans="1:5" ht="14.25">
      <c r="A630" s="310"/>
      <c r="B630" s="271" t="s">
        <v>786</v>
      </c>
      <c r="C630" s="739">
        <v>3.1</v>
      </c>
      <c r="D630" s="261"/>
      <c r="E630" s="261"/>
    </row>
    <row r="631" spans="1:5" ht="14.25">
      <c r="A631" s="310"/>
      <c r="B631" s="271" t="s">
        <v>791</v>
      </c>
      <c r="C631" s="739">
        <v>5</v>
      </c>
      <c r="D631" s="261"/>
      <c r="E631" s="261"/>
    </row>
    <row r="632" spans="1:5" ht="14.25">
      <c r="A632" s="310"/>
      <c r="B632" s="271" t="s">
        <v>1857</v>
      </c>
      <c r="C632" s="739">
        <v>3</v>
      </c>
      <c r="D632" s="261"/>
      <c r="E632" s="261"/>
    </row>
    <row r="633" spans="1:5" ht="14.25">
      <c r="A633" s="310"/>
      <c r="B633" s="271" t="s">
        <v>795</v>
      </c>
      <c r="C633" s="739">
        <v>1</v>
      </c>
      <c r="D633" s="261"/>
      <c r="E633" s="261"/>
    </row>
    <row r="634" spans="1:5" ht="14.25">
      <c r="A634" s="310"/>
      <c r="B634" s="271" t="s">
        <v>1858</v>
      </c>
      <c r="C634" s="739">
        <v>7.8</v>
      </c>
      <c r="D634" s="261"/>
      <c r="E634" s="261"/>
    </row>
    <row r="635" spans="1:5" ht="14.25">
      <c r="A635" s="310"/>
      <c r="B635" s="271" t="s">
        <v>1859</v>
      </c>
      <c r="C635" s="739">
        <v>3</v>
      </c>
      <c r="D635" s="261"/>
      <c r="E635" s="261"/>
    </row>
    <row r="636" spans="1:5" ht="14.25">
      <c r="A636" s="310"/>
      <c r="B636" s="271" t="s">
        <v>1860</v>
      </c>
      <c r="C636" s="739">
        <v>9</v>
      </c>
      <c r="D636" s="261"/>
      <c r="E636" s="261"/>
    </row>
    <row r="637" spans="1:5" ht="14.25">
      <c r="A637" s="310"/>
      <c r="B637" s="271" t="s">
        <v>1861</v>
      </c>
      <c r="C637" s="739">
        <v>0.7</v>
      </c>
      <c r="D637" s="261"/>
      <c r="E637" s="261"/>
    </row>
    <row r="638" spans="1:5" ht="14.25">
      <c r="A638" s="310"/>
      <c r="B638" s="271" t="s">
        <v>1854</v>
      </c>
      <c r="C638" s="739">
        <v>1.4</v>
      </c>
      <c r="D638" s="261"/>
      <c r="E638" s="261"/>
    </row>
    <row r="639" spans="1:5" ht="14.25">
      <c r="A639" s="310"/>
      <c r="B639" s="271"/>
      <c r="C639" s="291"/>
      <c r="D639" s="261"/>
      <c r="E639" s="261"/>
    </row>
    <row r="640" spans="1:5" ht="42.75">
      <c r="A640" s="252">
        <f>COUNT($A$6:A628)+1</f>
        <v>143</v>
      </c>
      <c r="B640" s="265" t="s">
        <v>810</v>
      </c>
      <c r="C640" s="291"/>
      <c r="D640" s="261"/>
      <c r="E640" s="261"/>
    </row>
    <row r="641" spans="1:5" ht="28.5">
      <c r="A641" s="252"/>
      <c r="B641" s="265" t="s">
        <v>1862</v>
      </c>
      <c r="C641" s="272"/>
      <c r="D641" s="261"/>
      <c r="E641" s="261"/>
    </row>
    <row r="642" spans="1:5" ht="28.5">
      <c r="A642" s="252"/>
      <c r="B642" s="265" t="s">
        <v>778</v>
      </c>
      <c r="C642" s="272"/>
      <c r="D642" s="261"/>
      <c r="E642" s="261"/>
    </row>
    <row r="643" spans="1:5" ht="57">
      <c r="A643" s="252"/>
      <c r="B643" s="265" t="s">
        <v>1863</v>
      </c>
      <c r="C643" s="272"/>
      <c r="D643" s="261"/>
      <c r="E643" s="261"/>
    </row>
    <row r="644" spans="1:5" ht="28.5">
      <c r="A644" s="252"/>
      <c r="B644" s="265" t="s">
        <v>1847</v>
      </c>
      <c r="C644" s="272" t="s">
        <v>427</v>
      </c>
      <c r="D644" s="261"/>
      <c r="E644" s="261"/>
    </row>
    <row r="645" spans="1:5">
      <c r="A645" s="310"/>
      <c r="B645" s="270" t="s">
        <v>813</v>
      </c>
      <c r="C645" s="272">
        <v>1</v>
      </c>
      <c r="D645" s="261"/>
      <c r="E645" s="261">
        <f>C645*D645</f>
        <v>0</v>
      </c>
    </row>
    <row r="646" spans="1:5">
      <c r="A646" s="310"/>
      <c r="B646" s="270" t="s">
        <v>814</v>
      </c>
      <c r="C646" s="272">
        <v>8</v>
      </c>
      <c r="D646" s="261"/>
      <c r="E646" s="261">
        <f>C646*D646</f>
        <v>0</v>
      </c>
    </row>
    <row r="647" spans="1:5">
      <c r="A647" s="310"/>
      <c r="B647" s="270"/>
      <c r="C647" s="272"/>
      <c r="D647" s="261"/>
      <c r="E647" s="261"/>
    </row>
    <row r="648" spans="1:5" ht="28.5">
      <c r="A648" s="252">
        <f>COUNT($A$6:A647)+1</f>
        <v>144</v>
      </c>
      <c r="B648" s="265" t="s">
        <v>1864</v>
      </c>
      <c r="C648" s="291" t="s">
        <v>15</v>
      </c>
      <c r="D648" s="261"/>
      <c r="E648" s="261"/>
    </row>
    <row r="649" spans="1:5" ht="14.25">
      <c r="A649" s="310"/>
      <c r="B649" s="260" t="s">
        <v>817</v>
      </c>
      <c r="C649" s="291">
        <v>2</v>
      </c>
      <c r="D649" s="261"/>
      <c r="E649" s="261">
        <f>C649*D649</f>
        <v>0</v>
      </c>
    </row>
    <row r="650" spans="1:5" ht="14.25">
      <c r="A650" s="310"/>
      <c r="B650" s="313" t="s">
        <v>1865</v>
      </c>
      <c r="C650" s="291">
        <v>96.41</v>
      </c>
      <c r="D650" s="261"/>
      <c r="E650" s="261">
        <f>C650*D650</f>
        <v>0</v>
      </c>
    </row>
    <row r="651" spans="1:5" ht="14.25">
      <c r="A651" s="310"/>
      <c r="B651" s="313" t="s">
        <v>818</v>
      </c>
      <c r="C651" s="291">
        <v>49</v>
      </c>
      <c r="D651" s="261"/>
      <c r="E651" s="261">
        <f>C651*D651</f>
        <v>0</v>
      </c>
    </row>
    <row r="652" spans="1:5" ht="14.25">
      <c r="A652" s="310"/>
      <c r="B652" s="313" t="s">
        <v>1866</v>
      </c>
      <c r="C652" s="291">
        <v>25</v>
      </c>
      <c r="D652" s="261"/>
      <c r="E652" s="261">
        <f>C652*D652</f>
        <v>0</v>
      </c>
    </row>
    <row r="653" spans="1:5" ht="14.25">
      <c r="A653" s="315"/>
      <c r="B653" s="313"/>
      <c r="C653" s="291"/>
      <c r="D653" s="261"/>
      <c r="E653" s="261"/>
    </row>
    <row r="654" spans="1:5" ht="57">
      <c r="A654" s="279">
        <f>COUNT($A$6:A651)+1</f>
        <v>145</v>
      </c>
      <c r="B654" s="275" t="s">
        <v>776</v>
      </c>
      <c r="C654" s="297"/>
      <c r="E654" s="277"/>
    </row>
    <row r="655" spans="1:5" ht="42.75">
      <c r="A655" s="279"/>
      <c r="B655" s="275" t="s">
        <v>1845</v>
      </c>
      <c r="C655" s="317"/>
      <c r="E655" s="277"/>
    </row>
    <row r="656" spans="1:5" ht="28.5">
      <c r="A656" s="279"/>
      <c r="B656" s="275" t="s">
        <v>778</v>
      </c>
      <c r="C656" s="317"/>
      <c r="E656" s="277"/>
    </row>
    <row r="657" spans="1:5" ht="57">
      <c r="A657" s="279"/>
      <c r="B657" s="275" t="s">
        <v>1846</v>
      </c>
      <c r="C657" s="317"/>
      <c r="E657" s="277"/>
    </row>
    <row r="658" spans="1:5" ht="28.5">
      <c r="A658" s="279"/>
      <c r="B658" s="275" t="s">
        <v>1847</v>
      </c>
      <c r="C658" s="317" t="s">
        <v>4</v>
      </c>
      <c r="E658" s="277"/>
    </row>
    <row r="659" spans="1:5">
      <c r="A659" s="279"/>
      <c r="B659" s="278"/>
      <c r="C659" s="317">
        <v>1354</v>
      </c>
      <c r="E659" s="277">
        <f>C659*D659</f>
        <v>0</v>
      </c>
    </row>
    <row r="660" spans="1:5" ht="14.25">
      <c r="A660" s="315"/>
      <c r="B660" s="267"/>
      <c r="C660" s="297"/>
      <c r="E660" s="277"/>
    </row>
    <row r="661" spans="1:5">
      <c r="A661" s="252">
        <f>COUNT($A$6:A660)+1</f>
        <v>146</v>
      </c>
      <c r="B661" s="265" t="s">
        <v>820</v>
      </c>
      <c r="C661" s="260" t="s">
        <v>3</v>
      </c>
      <c r="D661" s="314"/>
      <c r="E661" s="261"/>
    </row>
    <row r="662" spans="1:5" ht="14.25">
      <c r="A662" s="310"/>
      <c r="B662" s="271" t="s">
        <v>1867</v>
      </c>
      <c r="C662" s="314">
        <v>2</v>
      </c>
      <c r="D662" s="261"/>
      <c r="E662" s="261">
        <f>C662*D662</f>
        <v>0</v>
      </c>
    </row>
    <row r="663" spans="1:5">
      <c r="A663" s="315"/>
      <c r="B663" s="288"/>
      <c r="C663" s="314"/>
      <c r="D663" s="273"/>
      <c r="E663" s="277"/>
    </row>
    <row r="664" spans="1:5" ht="85.5">
      <c r="A664" s="252">
        <f>COUNT($A$6:A663)+1</f>
        <v>147</v>
      </c>
      <c r="B664" s="265" t="s">
        <v>1868</v>
      </c>
      <c r="C664" s="260" t="s">
        <v>3</v>
      </c>
      <c r="D664" s="314"/>
      <c r="E664" s="261"/>
    </row>
    <row r="665" spans="1:5" ht="14.25">
      <c r="A665" s="310"/>
      <c r="B665" s="260" t="s">
        <v>1851</v>
      </c>
      <c r="C665" s="314">
        <v>2</v>
      </c>
      <c r="D665" s="261"/>
      <c r="E665" s="261">
        <f>C665*D665</f>
        <v>0</v>
      </c>
    </row>
    <row r="666" spans="1:5" ht="28.5">
      <c r="A666" s="310"/>
      <c r="B666" s="260" t="s">
        <v>1869</v>
      </c>
      <c r="C666" s="314"/>
      <c r="D666" s="261"/>
      <c r="E666" s="261"/>
    </row>
    <row r="667" spans="1:5" ht="14.25">
      <c r="A667" s="315"/>
      <c r="B667" s="278"/>
      <c r="C667" s="278"/>
      <c r="D667" s="276"/>
      <c r="E667" s="277"/>
    </row>
    <row r="668" spans="1:5" ht="28.5">
      <c r="A668" s="279">
        <f>COUNT($A$6:A666)+1</f>
        <v>148</v>
      </c>
      <c r="B668" s="275" t="s">
        <v>1870</v>
      </c>
      <c r="C668" s="278" t="s">
        <v>3</v>
      </c>
      <c r="D668" s="276"/>
      <c r="E668" s="277"/>
    </row>
    <row r="669" spans="1:5">
      <c r="A669" s="315"/>
      <c r="B669" s="278" t="s">
        <v>1871</v>
      </c>
      <c r="C669" s="276">
        <v>1</v>
      </c>
      <c r="E669" s="261">
        <f>C669*D669</f>
        <v>0</v>
      </c>
    </row>
    <row r="670" spans="1:5" ht="14.25">
      <c r="A670" s="315"/>
      <c r="B670" s="278"/>
      <c r="C670" s="278"/>
      <c r="D670" s="276"/>
      <c r="E670" s="277"/>
    </row>
    <row r="671" spans="1:5" ht="42.75">
      <c r="A671" s="252">
        <f>COUNT($A$1:A670)+1</f>
        <v>149</v>
      </c>
      <c r="B671" s="740" t="s">
        <v>1872</v>
      </c>
      <c r="C671" s="278" t="s">
        <v>3</v>
      </c>
      <c r="D671" s="261"/>
      <c r="E671" s="261"/>
    </row>
    <row r="672" spans="1:5">
      <c r="A672" s="252"/>
      <c r="B672" s="260" t="s">
        <v>1873</v>
      </c>
      <c r="C672" s="262">
        <v>4</v>
      </c>
      <c r="D672" s="261"/>
      <c r="E672" s="261">
        <f>C672*D672</f>
        <v>0</v>
      </c>
    </row>
    <row r="673" spans="1:5">
      <c r="A673" s="252"/>
      <c r="B673" s="260" t="s">
        <v>1874</v>
      </c>
      <c r="C673" s="262">
        <v>2</v>
      </c>
      <c r="D673" s="261"/>
      <c r="E673" s="261">
        <f>C673*D673</f>
        <v>0</v>
      </c>
    </row>
    <row r="674" spans="1:5">
      <c r="A674" s="252"/>
      <c r="B674" s="260" t="s">
        <v>1875</v>
      </c>
      <c r="C674" s="262">
        <v>3</v>
      </c>
      <c r="D674" s="261"/>
      <c r="E674" s="261">
        <f>C674*D674</f>
        <v>0</v>
      </c>
    </row>
    <row r="675" spans="1:5">
      <c r="A675" s="252"/>
      <c r="B675" s="260"/>
      <c r="C675" s="262"/>
      <c r="D675" s="261"/>
      <c r="E675" s="261"/>
    </row>
    <row r="676" spans="1:5" ht="57">
      <c r="A676" s="252">
        <f>COUNT($A$1:A675)+1</f>
        <v>150</v>
      </c>
      <c r="B676" s="740" t="s">
        <v>1876</v>
      </c>
      <c r="C676" s="278" t="s">
        <v>3</v>
      </c>
      <c r="D676" s="261"/>
      <c r="E676" s="261"/>
    </row>
    <row r="677" spans="1:5">
      <c r="A677" s="252"/>
      <c r="B677" s="260" t="s">
        <v>1877</v>
      </c>
      <c r="C677" s="262">
        <v>1</v>
      </c>
      <c r="D677" s="261"/>
      <c r="E677" s="261">
        <f>C677*D677</f>
        <v>0</v>
      </c>
    </row>
    <row r="678" spans="1:5">
      <c r="A678" s="252"/>
      <c r="B678" s="260" t="s">
        <v>1878</v>
      </c>
      <c r="C678" s="262">
        <v>1</v>
      </c>
      <c r="D678" s="261"/>
      <c r="E678" s="261">
        <f>C678*D678</f>
        <v>0</v>
      </c>
    </row>
    <row r="679" spans="1:5">
      <c r="A679" s="252"/>
      <c r="B679" s="260" t="s">
        <v>1879</v>
      </c>
      <c r="C679" s="262">
        <v>1</v>
      </c>
      <c r="D679" s="261"/>
      <c r="E679" s="261">
        <f>C679*D679</f>
        <v>0</v>
      </c>
    </row>
    <row r="680" spans="1:5">
      <c r="A680" s="252"/>
      <c r="B680" s="260" t="s">
        <v>1880</v>
      </c>
      <c r="C680" s="262">
        <v>1</v>
      </c>
      <c r="D680" s="261"/>
      <c r="E680" s="261">
        <f>C680*D680</f>
        <v>0</v>
      </c>
    </row>
    <row r="681" spans="1:5">
      <c r="A681" s="252"/>
      <c r="B681" s="260"/>
      <c r="C681" s="262"/>
      <c r="D681" s="261"/>
      <c r="E681" s="261"/>
    </row>
    <row r="682" spans="1:5">
      <c r="A682" s="252">
        <f>COUNT($A$1:A681)+1</f>
        <v>151</v>
      </c>
      <c r="B682" s="740" t="s">
        <v>1881</v>
      </c>
      <c r="C682" s="278" t="s">
        <v>66</v>
      </c>
      <c r="D682" s="261"/>
      <c r="E682" s="261"/>
    </row>
    <row r="683" spans="1:5">
      <c r="A683" s="252"/>
      <c r="B683" s="260"/>
      <c r="C683" s="262">
        <v>3</v>
      </c>
      <c r="D683" s="261"/>
      <c r="E683" s="261">
        <f>C683*D683</f>
        <v>0</v>
      </c>
    </row>
    <row r="684" spans="1:5">
      <c r="A684" s="252"/>
      <c r="B684" s="260"/>
      <c r="C684" s="262"/>
      <c r="D684" s="261"/>
      <c r="E684" s="261"/>
    </row>
    <row r="685" spans="1:5" ht="42.75">
      <c r="A685" s="252">
        <f>COUNT($A$1:A684)+1</f>
        <v>152</v>
      </c>
      <c r="B685" s="740" t="s">
        <v>1882</v>
      </c>
      <c r="C685" s="278" t="s">
        <v>4</v>
      </c>
      <c r="D685" s="261"/>
      <c r="E685" s="261"/>
    </row>
    <row r="686" spans="1:5">
      <c r="A686" s="252"/>
      <c r="B686" s="260"/>
      <c r="C686" s="76">
        <v>2500</v>
      </c>
      <c r="D686" s="261"/>
      <c r="E686" s="261">
        <f>C686*D686</f>
        <v>0</v>
      </c>
    </row>
    <row r="687" spans="1:5">
      <c r="A687" s="252"/>
      <c r="B687" s="260"/>
      <c r="C687" s="262"/>
      <c r="D687" s="261"/>
      <c r="E687" s="261"/>
    </row>
    <row r="688" spans="1:5">
      <c r="A688" s="252"/>
      <c r="B688" s="260"/>
      <c r="C688" s="262"/>
      <c r="D688" s="261"/>
      <c r="E688" s="261"/>
    </row>
    <row r="689" spans="1:5" ht="57">
      <c r="A689" s="252">
        <f>COUNT($A$6:A688)+1</f>
        <v>153</v>
      </c>
      <c r="B689" s="265" t="s">
        <v>1830</v>
      </c>
      <c r="C689" s="260" t="s">
        <v>3</v>
      </c>
      <c r="D689" s="261"/>
      <c r="E689" s="262"/>
    </row>
    <row r="690" spans="1:5">
      <c r="A690" s="252"/>
      <c r="B690" s="1298" t="s">
        <v>1883</v>
      </c>
      <c r="C690" s="1294">
        <v>0.1</v>
      </c>
      <c r="D690" s="1295">
        <f>SUM(E596:E686)</f>
        <v>0</v>
      </c>
      <c r="E690" s="1296">
        <f>+C690*D690</f>
        <v>0</v>
      </c>
    </row>
    <row r="691" spans="1:5">
      <c r="A691" s="279"/>
      <c r="B691" s="275"/>
      <c r="C691" s="297"/>
      <c r="E691" s="277"/>
    </row>
    <row r="692" spans="1:5" ht="42.75">
      <c r="A692" s="279">
        <f>COUNT($A$6:A691)+1</f>
        <v>154</v>
      </c>
      <c r="B692" s="275" t="s">
        <v>1884</v>
      </c>
      <c r="C692" s="297" t="s">
        <v>3</v>
      </c>
      <c r="E692" s="277"/>
    </row>
    <row r="693" spans="1:5">
      <c r="A693" s="279"/>
      <c r="B693" s="1266" t="s">
        <v>1885</v>
      </c>
      <c r="C693" s="1294">
        <v>0.03</v>
      </c>
      <c r="D693" s="1295">
        <f>SUM(E596:E686)</f>
        <v>0</v>
      </c>
      <c r="E693" s="1295">
        <f>+D693*C693</f>
        <v>0</v>
      </c>
    </row>
    <row r="694" spans="1:5">
      <c r="A694" s="279"/>
      <c r="B694" s="275"/>
      <c r="C694" s="297"/>
      <c r="E694" s="277"/>
    </row>
    <row r="695" spans="1:5" ht="15.75" thickBot="1">
      <c r="A695" s="753"/>
      <c r="B695" s="754" t="s">
        <v>1908</v>
      </c>
      <c r="C695" s="755"/>
      <c r="D695" s="756"/>
      <c r="E695" s="757">
        <f>SUM(E595:E693)</f>
        <v>0</v>
      </c>
    </row>
    <row r="696" spans="1:5" ht="15.75" thickTop="1"/>
    <row r="697" spans="1:5" ht="18">
      <c r="A697" s="751" t="s">
        <v>256</v>
      </c>
      <c r="B697" s="346" t="s">
        <v>1902</v>
      </c>
    </row>
    <row r="698" spans="1:5" ht="15.75" thickBot="1">
      <c r="A698" s="298" t="s">
        <v>654</v>
      </c>
      <c r="B698" s="299" t="s">
        <v>655</v>
      </c>
      <c r="C698" s="300"/>
      <c r="D698" s="243" t="s">
        <v>656</v>
      </c>
      <c r="E698" s="301" t="s">
        <v>657</v>
      </c>
    </row>
    <row r="699" spans="1:5" ht="57">
      <c r="A699" s="302"/>
      <c r="B699" s="253" t="s">
        <v>1887</v>
      </c>
      <c r="C699" s="303"/>
      <c r="D699" s="258"/>
      <c r="E699" s="304"/>
    </row>
    <row r="700" spans="1:5" ht="57">
      <c r="A700" s="302"/>
      <c r="B700" s="253" t="s">
        <v>1888</v>
      </c>
      <c r="C700" s="303"/>
      <c r="D700" s="258"/>
      <c r="E700" s="304"/>
    </row>
    <row r="701" spans="1:5" ht="29.25" thickBot="1">
      <c r="A701" s="305"/>
      <c r="B701" s="736" t="s">
        <v>1836</v>
      </c>
      <c r="C701" s="307"/>
      <c r="D701" s="308"/>
      <c r="E701" s="309"/>
    </row>
    <row r="702" spans="1:5" ht="210">
      <c r="A702" s="1249">
        <v>155</v>
      </c>
      <c r="B702" s="741" t="s">
        <v>1889</v>
      </c>
      <c r="C702" s="278" t="s">
        <v>66</v>
      </c>
      <c r="E702" s="277"/>
    </row>
    <row r="703" spans="1:5">
      <c r="A703" s="279"/>
      <c r="B703" s="742"/>
      <c r="C703" s="297">
        <v>1</v>
      </c>
      <c r="E703" s="277">
        <f>C703*D703</f>
        <v>0</v>
      </c>
    </row>
    <row r="704" spans="1:5">
      <c r="A704" s="279"/>
      <c r="B704" s="742"/>
      <c r="C704" s="297"/>
      <c r="E704" s="277"/>
    </row>
    <row r="705" spans="1:5" ht="240">
      <c r="A705" s="279">
        <f>COUNT($A$6:A704)+1</f>
        <v>156</v>
      </c>
      <c r="B705" s="743" t="s">
        <v>1890</v>
      </c>
      <c r="C705" s="278" t="s">
        <v>66</v>
      </c>
      <c r="E705" s="277"/>
    </row>
    <row r="706" spans="1:5">
      <c r="A706" s="279"/>
      <c r="B706" s="283"/>
      <c r="C706" s="297">
        <v>1</v>
      </c>
      <c r="E706" s="277">
        <f>C706*D706</f>
        <v>0</v>
      </c>
    </row>
    <row r="707" spans="1:5">
      <c r="A707" s="279"/>
      <c r="B707" s="283"/>
      <c r="C707" s="297"/>
      <c r="E707" s="277"/>
    </row>
    <row r="708" spans="1:5" ht="210">
      <c r="A708" s="279">
        <f>COUNT($A$6:A707)+1</f>
        <v>157</v>
      </c>
      <c r="B708" s="741" t="s">
        <v>1891</v>
      </c>
      <c r="C708" s="278" t="s">
        <v>66</v>
      </c>
      <c r="E708" s="277"/>
    </row>
    <row r="709" spans="1:5" ht="14.25">
      <c r="A709" s="315"/>
      <c r="B709" s="744"/>
      <c r="C709" s="297">
        <v>1</v>
      </c>
      <c r="E709" s="277">
        <f>C709*D709</f>
        <v>0</v>
      </c>
    </row>
    <row r="710" spans="1:5" ht="14.25">
      <c r="A710" s="315"/>
      <c r="B710" s="744"/>
      <c r="C710" s="297"/>
      <c r="E710" s="277"/>
    </row>
    <row r="711" spans="1:5" ht="180">
      <c r="A711" s="279">
        <f>COUNT($A$6:A710)+1</f>
        <v>158</v>
      </c>
      <c r="B711" s="745" t="s">
        <v>1892</v>
      </c>
      <c r="C711" s="278" t="s">
        <v>66</v>
      </c>
      <c r="E711" s="277"/>
    </row>
    <row r="712" spans="1:5" ht="14.25">
      <c r="A712" s="315"/>
      <c r="B712" s="744"/>
      <c r="C712" s="297">
        <v>1</v>
      </c>
      <c r="E712" s="277">
        <f>C712*D712</f>
        <v>0</v>
      </c>
    </row>
    <row r="713" spans="1:5" ht="14.25">
      <c r="A713" s="315"/>
      <c r="B713" s="289"/>
      <c r="C713" s="314"/>
      <c r="D713" s="273"/>
      <c r="E713" s="277"/>
    </row>
    <row r="714" spans="1:5" ht="345">
      <c r="A714" s="279">
        <f>COUNT($A$6:A713)+1</f>
        <v>159</v>
      </c>
      <c r="B714" s="746" t="s">
        <v>1893</v>
      </c>
      <c r="C714" s="278" t="s">
        <v>66</v>
      </c>
      <c r="E714" s="277"/>
    </row>
    <row r="715" spans="1:5">
      <c r="A715" s="279"/>
      <c r="B715" s="742"/>
      <c r="C715" s="297">
        <v>1</v>
      </c>
      <c r="E715" s="277">
        <f>C715*D715</f>
        <v>0</v>
      </c>
    </row>
    <row r="716" spans="1:5">
      <c r="A716" s="279"/>
      <c r="B716" s="742"/>
      <c r="C716" s="297"/>
      <c r="E716" s="277"/>
    </row>
    <row r="717" spans="1:5" ht="30">
      <c r="A717" s="279"/>
      <c r="B717" s="746" t="s">
        <v>1894</v>
      </c>
      <c r="C717" s="278"/>
      <c r="E717" s="277"/>
    </row>
    <row r="718" spans="1:5">
      <c r="A718" s="279"/>
      <c r="B718" s="742"/>
      <c r="C718" s="297"/>
      <c r="E718" s="277"/>
    </row>
    <row r="719" spans="1:5" ht="75">
      <c r="A719" s="279"/>
      <c r="B719" s="747" t="s">
        <v>1895</v>
      </c>
      <c r="C719" s="297"/>
      <c r="E719" s="277"/>
    </row>
    <row r="720" spans="1:5">
      <c r="A720" s="279"/>
      <c r="B720" s="283"/>
      <c r="C720" s="278"/>
      <c r="E720" s="277"/>
    </row>
    <row r="721" spans="1:5" ht="120">
      <c r="A721" s="279"/>
      <c r="B721" s="747" t="s">
        <v>1896</v>
      </c>
      <c r="C721" s="297"/>
      <c r="E721" s="277"/>
    </row>
    <row r="722" spans="1:5">
      <c r="A722" s="279"/>
      <c r="B722" s="742"/>
      <c r="C722" s="297"/>
      <c r="E722" s="277"/>
    </row>
    <row r="723" spans="1:5" ht="105">
      <c r="A723" s="279"/>
      <c r="B723" s="747" t="s">
        <v>1897</v>
      </c>
      <c r="C723" s="278"/>
      <c r="E723" s="277"/>
    </row>
    <row r="724" spans="1:5">
      <c r="A724" s="279"/>
      <c r="B724" s="742"/>
      <c r="C724" s="297"/>
      <c r="D724" s="261"/>
      <c r="E724" s="277"/>
    </row>
    <row r="725" spans="1:5" ht="30">
      <c r="A725" s="279"/>
      <c r="B725" s="747" t="s">
        <v>1898</v>
      </c>
      <c r="C725" s="297"/>
      <c r="E725" s="277"/>
    </row>
    <row r="726" spans="1:5">
      <c r="A726" s="279"/>
      <c r="B726" s="283"/>
      <c r="C726" s="278"/>
      <c r="E726" s="277"/>
    </row>
    <row r="727" spans="1:5">
      <c r="A727" s="279"/>
      <c r="B727" s="747" t="s">
        <v>1899</v>
      </c>
      <c r="C727" s="297"/>
      <c r="E727" s="277"/>
    </row>
    <row r="728" spans="1:5">
      <c r="A728" s="279"/>
      <c r="B728" s="283"/>
      <c r="C728" s="297"/>
      <c r="E728" s="277"/>
    </row>
    <row r="729" spans="1:5" ht="45">
      <c r="A729" s="279"/>
      <c r="B729" s="747" t="s">
        <v>1900</v>
      </c>
      <c r="C729" s="278"/>
      <c r="E729" s="277"/>
    </row>
    <row r="730" spans="1:5">
      <c r="A730" s="279"/>
      <c r="B730" s="275"/>
      <c r="C730" s="297"/>
      <c r="E730" s="277"/>
    </row>
    <row r="731" spans="1:5" ht="60">
      <c r="A731" s="279">
        <f>COUNT($A$6:A730)+1</f>
        <v>160</v>
      </c>
      <c r="B731" s="748" t="s">
        <v>1901</v>
      </c>
      <c r="C731" s="278" t="s">
        <v>66</v>
      </c>
      <c r="E731" s="277"/>
    </row>
    <row r="732" spans="1:5">
      <c r="A732" s="279"/>
      <c r="B732" s="749"/>
      <c r="C732" s="297">
        <v>1</v>
      </c>
      <c r="E732" s="277">
        <f>C732*D732</f>
        <v>0</v>
      </c>
    </row>
    <row r="733" spans="1:5">
      <c r="A733" s="279"/>
      <c r="B733" s="748"/>
      <c r="C733" s="297"/>
      <c r="E733" s="277"/>
    </row>
    <row r="734" spans="1:5" ht="60">
      <c r="A734" s="252">
        <f>COUNT($A$6:A733)+1</f>
        <v>161</v>
      </c>
      <c r="B734" s="750" t="s">
        <v>1830</v>
      </c>
      <c r="C734" s="260" t="s">
        <v>3</v>
      </c>
      <c r="D734" s="261"/>
      <c r="E734" s="262"/>
    </row>
    <row r="735" spans="1:5">
      <c r="A735" s="252"/>
      <c r="B735" s="1297" t="s">
        <v>1883</v>
      </c>
      <c r="C735" s="1294">
        <v>0.1</v>
      </c>
      <c r="D735" s="1295">
        <f>SUM(E702:E732)</f>
        <v>0</v>
      </c>
      <c r="E735" s="1296">
        <f>+D735*C735</f>
        <v>0</v>
      </c>
    </row>
    <row r="736" spans="1:5">
      <c r="A736" s="279"/>
      <c r="B736" s="275"/>
      <c r="C736" s="297"/>
      <c r="E736" s="277"/>
    </row>
    <row r="737" spans="1:5" ht="15.75" thickBot="1">
      <c r="A737" s="753"/>
      <c r="B737" s="754" t="s">
        <v>1909</v>
      </c>
      <c r="C737" s="755"/>
      <c r="D737" s="756"/>
      <c r="E737" s="757">
        <f>SUM(E702:E735)</f>
        <v>0</v>
      </c>
    </row>
    <row r="738" spans="1:5" ht="15.75" thickTop="1"/>
    <row r="740" spans="1:5" ht="18">
      <c r="A740" s="751" t="s">
        <v>1248</v>
      </c>
      <c r="B740" s="346" t="s">
        <v>1906</v>
      </c>
    </row>
    <row r="741" spans="1:5" ht="15.75" thickBot="1">
      <c r="A741" s="298" t="s">
        <v>654</v>
      </c>
      <c r="B741" s="299" t="s">
        <v>655</v>
      </c>
      <c r="C741" s="300"/>
      <c r="D741" s="243" t="s">
        <v>656</v>
      </c>
      <c r="E741" s="301" t="s">
        <v>657</v>
      </c>
    </row>
    <row r="742" spans="1:5" ht="57">
      <c r="A742" s="302"/>
      <c r="B742" s="253" t="s">
        <v>1887</v>
      </c>
      <c r="C742" s="303"/>
      <c r="D742" s="258"/>
      <c r="E742" s="304"/>
    </row>
    <row r="743" spans="1:5" ht="57">
      <c r="A743" s="302"/>
      <c r="B743" s="253" t="s">
        <v>1888</v>
      </c>
      <c r="C743" s="303"/>
      <c r="D743" s="258"/>
      <c r="E743" s="304"/>
    </row>
    <row r="744" spans="1:5" ht="29.25" thickBot="1">
      <c r="A744" s="305"/>
      <c r="B744" s="736" t="s">
        <v>1836</v>
      </c>
      <c r="C744" s="307"/>
      <c r="D744" s="308"/>
      <c r="E744" s="309"/>
    </row>
    <row r="745" spans="1:5" ht="85.5">
      <c r="A745" s="1249">
        <v>162</v>
      </c>
      <c r="B745" s="275" t="s">
        <v>1903</v>
      </c>
      <c r="C745" s="278" t="s">
        <v>66</v>
      </c>
      <c r="E745" s="277"/>
    </row>
    <row r="746" spans="1:5">
      <c r="A746" s="279"/>
      <c r="B746" s="742"/>
      <c r="C746" s="297">
        <v>1</v>
      </c>
      <c r="E746" s="277">
        <f>C746*D746</f>
        <v>0</v>
      </c>
    </row>
    <row r="747" spans="1:5" ht="42.75">
      <c r="A747" s="279"/>
      <c r="B747" s="752" t="s">
        <v>1904</v>
      </c>
      <c r="C747" s="297"/>
      <c r="E747" s="277"/>
    </row>
    <row r="748" spans="1:5">
      <c r="A748" s="279"/>
      <c r="B748" s="275"/>
      <c r="C748" s="297"/>
      <c r="E748" s="277"/>
    </row>
    <row r="749" spans="1:5" ht="40.5" customHeight="1">
      <c r="A749" s="252">
        <f>COUNT($A$6:A748)+1</f>
        <v>163</v>
      </c>
      <c r="B749" s="265" t="s">
        <v>1905</v>
      </c>
      <c r="C749" s="260" t="s">
        <v>3</v>
      </c>
      <c r="D749" s="261"/>
      <c r="E749" s="262"/>
    </row>
    <row r="750" spans="1:5">
      <c r="A750" s="252"/>
      <c r="B750" s="1298" t="s">
        <v>1883</v>
      </c>
      <c r="C750" s="1294">
        <v>0.1</v>
      </c>
      <c r="D750" s="1295">
        <f>+E746</f>
        <v>0</v>
      </c>
      <c r="E750" s="1296">
        <f>+D750*C750</f>
        <v>0</v>
      </c>
    </row>
    <row r="751" spans="1:5">
      <c r="A751" s="279"/>
      <c r="B751" s="275"/>
      <c r="C751" s="297"/>
      <c r="E751" s="277"/>
    </row>
    <row r="752" spans="1:5" ht="57">
      <c r="A752" s="252">
        <f>COUNT($A$6:A751)+1</f>
        <v>164</v>
      </c>
      <c r="B752" s="265" t="s">
        <v>1830</v>
      </c>
      <c r="C752" s="260" t="s">
        <v>3</v>
      </c>
      <c r="D752" s="261"/>
      <c r="E752" s="262"/>
    </row>
    <row r="753" spans="1:5">
      <c r="A753" s="252"/>
      <c r="B753" s="1298" t="s">
        <v>1883</v>
      </c>
      <c r="C753" s="1294">
        <v>0.1</v>
      </c>
      <c r="D753" s="1295">
        <f>+E746</f>
        <v>0</v>
      </c>
      <c r="E753" s="1296">
        <f>+D753*C753</f>
        <v>0</v>
      </c>
    </row>
    <row r="754" spans="1:5">
      <c r="A754" s="279"/>
      <c r="B754" s="275"/>
      <c r="C754" s="297"/>
      <c r="E754" s="277"/>
    </row>
    <row r="755" spans="1:5" ht="15.75" thickBot="1">
      <c r="A755" s="753"/>
      <c r="B755" s="754" t="s">
        <v>1910</v>
      </c>
      <c r="C755" s="755"/>
      <c r="D755" s="756"/>
      <c r="E755" s="757">
        <f>SUM(E746:E753)</f>
        <v>0</v>
      </c>
    </row>
    <row r="756" spans="1:5" ht="15.75" thickTop="1"/>
    <row r="758" spans="1:5" ht="15.75">
      <c r="A758" s="329" t="s">
        <v>907</v>
      </c>
      <c r="B758" s="330" t="s">
        <v>1933</v>
      </c>
    </row>
    <row r="759" spans="1:5" ht="15.75" thickBot="1">
      <c r="A759" s="298" t="s">
        <v>654</v>
      </c>
      <c r="B759" s="299" t="s">
        <v>655</v>
      </c>
      <c r="C759" s="244"/>
      <c r="D759" s="243" t="s">
        <v>656</v>
      </c>
      <c r="E759" s="301" t="s">
        <v>657</v>
      </c>
    </row>
    <row r="760" spans="1:5" ht="57">
      <c r="A760" s="758"/>
      <c r="B760" s="253" t="s">
        <v>774</v>
      </c>
      <c r="C760" s="259"/>
      <c r="D760" s="258"/>
      <c r="E760" s="304"/>
    </row>
    <row r="761" spans="1:5" ht="28.5">
      <c r="A761" s="302"/>
      <c r="B761" s="253" t="s">
        <v>1793</v>
      </c>
      <c r="C761" s="259"/>
      <c r="D761" s="258"/>
      <c r="E761" s="304"/>
    </row>
    <row r="762" spans="1:5" ht="28.5">
      <c r="A762" s="302"/>
      <c r="B762" s="759" t="s">
        <v>1836</v>
      </c>
      <c r="C762" s="259"/>
      <c r="D762" s="258"/>
      <c r="E762" s="304"/>
    </row>
    <row r="763" spans="1:5" ht="43.5" thickBot="1">
      <c r="A763" s="305"/>
      <c r="B763" s="306" t="s">
        <v>1912</v>
      </c>
      <c r="C763" s="760"/>
      <c r="D763" s="308"/>
      <c r="E763" s="309"/>
    </row>
    <row r="764" spans="1:5" ht="42.75">
      <c r="A764" s="1248">
        <v>165</v>
      </c>
      <c r="B764" s="275" t="s">
        <v>1913</v>
      </c>
      <c r="C764" s="278" t="s">
        <v>427</v>
      </c>
      <c r="E764" s="277"/>
    </row>
    <row r="765" spans="1:5">
      <c r="A765" s="279"/>
      <c r="B765" s="316" t="s">
        <v>681</v>
      </c>
      <c r="C765" s="761">
        <v>33</v>
      </c>
      <c r="D765" s="275"/>
      <c r="E765" s="762">
        <f>C765*D765</f>
        <v>0</v>
      </c>
    </row>
    <row r="766" spans="1:5">
      <c r="A766" s="279"/>
      <c r="B766" s="275"/>
      <c r="C766" s="281"/>
      <c r="D766" s="275"/>
      <c r="E766" s="277"/>
    </row>
    <row r="767" spans="1:5" ht="42.75">
      <c r="A767" s="279">
        <f>COUNT($A$7:A766)+1</f>
        <v>166</v>
      </c>
      <c r="B767" s="275" t="s">
        <v>1914</v>
      </c>
      <c r="C767" s="278" t="s">
        <v>427</v>
      </c>
      <c r="D767" s="275"/>
      <c r="E767" s="277"/>
    </row>
    <row r="768" spans="1:5">
      <c r="A768" s="279"/>
      <c r="B768" s="316" t="s">
        <v>679</v>
      </c>
      <c r="C768" s="280">
        <v>79</v>
      </c>
      <c r="D768" s="275"/>
      <c r="E768" s="277">
        <f>C768*D768</f>
        <v>0</v>
      </c>
    </row>
    <row r="769" spans="1:5">
      <c r="A769" s="279"/>
      <c r="B769" s="316" t="s">
        <v>1915</v>
      </c>
      <c r="C769" s="280">
        <v>8</v>
      </c>
      <c r="D769" s="763"/>
      <c r="E769" s="277">
        <f>C769*D769</f>
        <v>0</v>
      </c>
    </row>
    <row r="770" spans="1:5">
      <c r="A770" s="279"/>
      <c r="B770" s="275"/>
      <c r="C770" s="281"/>
      <c r="D770" s="275"/>
      <c r="E770" s="277"/>
    </row>
    <row r="771" spans="1:5" ht="42.75">
      <c r="A771" s="279">
        <f>COUNT($A$7:A770)+1</f>
        <v>167</v>
      </c>
      <c r="B771" s="275" t="s">
        <v>1916</v>
      </c>
      <c r="C771" s="278" t="s">
        <v>427</v>
      </c>
      <c r="D771" s="275"/>
      <c r="E771" s="277"/>
    </row>
    <row r="772" spans="1:5">
      <c r="A772" s="279"/>
      <c r="B772" s="316" t="s">
        <v>682</v>
      </c>
      <c r="C772" s="280">
        <v>42</v>
      </c>
      <c r="D772" s="275"/>
      <c r="E772" s="277">
        <f>C772*D772</f>
        <v>0</v>
      </c>
    </row>
    <row r="773" spans="1:5">
      <c r="A773" s="279"/>
      <c r="B773" s="275"/>
      <c r="C773" s="281"/>
      <c r="D773" s="275"/>
      <c r="E773" s="277"/>
    </row>
    <row r="774" spans="1:5" ht="28.5">
      <c r="A774" s="279">
        <f>COUNT($A$7:A773)+1</f>
        <v>168</v>
      </c>
      <c r="B774" s="275" t="s">
        <v>1917</v>
      </c>
      <c r="C774" s="278" t="s">
        <v>3</v>
      </c>
      <c r="D774" s="275"/>
      <c r="E774" s="277"/>
    </row>
    <row r="775" spans="1:5">
      <c r="A775" s="279"/>
      <c r="B775" s="316" t="s">
        <v>681</v>
      </c>
      <c r="C775" s="280">
        <v>6</v>
      </c>
      <c r="D775" s="275"/>
      <c r="E775" s="277">
        <f>C775*D775</f>
        <v>0</v>
      </c>
    </row>
    <row r="776" spans="1:5">
      <c r="A776" s="279"/>
      <c r="B776" s="1246" t="s">
        <v>1809</v>
      </c>
      <c r="C776" s="1247">
        <v>8</v>
      </c>
      <c r="D776" s="275"/>
      <c r="E776" s="277">
        <f>C776*D776</f>
        <v>0</v>
      </c>
    </row>
    <row r="777" spans="1:5">
      <c r="A777" s="279"/>
      <c r="B777" s="267"/>
      <c r="D777" s="275"/>
      <c r="E777" s="277"/>
    </row>
    <row r="778" spans="1:5" ht="28.5">
      <c r="A778" s="279">
        <f>COUNT($A$7:A777)+1</f>
        <v>169</v>
      </c>
      <c r="B778" s="275" t="s">
        <v>1918</v>
      </c>
      <c r="C778" s="278" t="s">
        <v>3</v>
      </c>
      <c r="D778" s="275"/>
      <c r="E778" s="277"/>
    </row>
    <row r="779" spans="1:5">
      <c r="A779" s="279"/>
      <c r="B779" s="316" t="s">
        <v>682</v>
      </c>
      <c r="C779" s="280">
        <v>2</v>
      </c>
      <c r="D779" s="275"/>
      <c r="E779" s="277">
        <f>C779*D779</f>
        <v>0</v>
      </c>
    </row>
    <row r="780" spans="1:5">
      <c r="A780" s="279"/>
      <c r="B780" s="275"/>
      <c r="C780" s="281"/>
      <c r="D780" s="275"/>
      <c r="E780" s="277"/>
    </row>
    <row r="781" spans="1:5" ht="57">
      <c r="A781" s="279">
        <f>COUNT($A$7:A773)+1</f>
        <v>168</v>
      </c>
      <c r="B781" s="275" t="s">
        <v>1919</v>
      </c>
      <c r="C781" s="276" t="s">
        <v>427</v>
      </c>
      <c r="D781" s="275"/>
      <c r="E781" s="277"/>
    </row>
    <row r="782" spans="1:5">
      <c r="A782" s="279"/>
      <c r="B782" s="742" t="s">
        <v>1920</v>
      </c>
      <c r="C782" s="742">
        <v>2</v>
      </c>
      <c r="D782" s="275"/>
      <c r="E782" s="277">
        <f>C782*D782</f>
        <v>0</v>
      </c>
    </row>
    <row r="783" spans="1:5">
      <c r="A783" s="279"/>
      <c r="B783" s="742" t="s">
        <v>1921</v>
      </c>
      <c r="C783" s="764">
        <v>3</v>
      </c>
      <c r="D783" s="275"/>
      <c r="E783" s="277">
        <f>C783*D783</f>
        <v>0</v>
      </c>
    </row>
    <row r="784" spans="1:5">
      <c r="A784" s="279"/>
      <c r="B784" s="267"/>
      <c r="C784" s="317"/>
      <c r="D784" s="275"/>
      <c r="E784" s="277"/>
    </row>
    <row r="785" spans="1:5" ht="114">
      <c r="A785" s="279">
        <f>COUNT($A$7:A784)+1</f>
        <v>171</v>
      </c>
      <c r="B785" s="275" t="s">
        <v>737</v>
      </c>
      <c r="C785" s="281" t="s">
        <v>427</v>
      </c>
      <c r="D785" s="275"/>
      <c r="E785" s="277"/>
    </row>
    <row r="786" spans="1:5">
      <c r="A786" s="279"/>
      <c r="B786" s="316" t="s">
        <v>1922</v>
      </c>
      <c r="C786" s="765">
        <v>8</v>
      </c>
      <c r="D786" s="275"/>
      <c r="E786" s="762">
        <f>C786*D786</f>
        <v>0</v>
      </c>
    </row>
    <row r="787" spans="1:5">
      <c r="A787" s="279"/>
      <c r="B787" s="316" t="s">
        <v>1923</v>
      </c>
      <c r="C787" s="765">
        <v>24</v>
      </c>
      <c r="D787" s="275"/>
      <c r="E787" s="762">
        <f>C787*D787</f>
        <v>0</v>
      </c>
    </row>
    <row r="788" spans="1:5">
      <c r="A788" s="279"/>
      <c r="B788" s="316" t="s">
        <v>1924</v>
      </c>
      <c r="C788" s="765">
        <v>40</v>
      </c>
      <c r="D788" s="275"/>
      <c r="E788" s="762">
        <f>C788*D788</f>
        <v>0</v>
      </c>
    </row>
    <row r="789" spans="1:5">
      <c r="A789" s="279"/>
      <c r="B789" s="275"/>
      <c r="C789" s="281"/>
      <c r="D789" s="275"/>
      <c r="E789" s="277"/>
    </row>
    <row r="790" spans="1:5" ht="114">
      <c r="A790" s="279">
        <f>COUNT($A$7:A789)+1</f>
        <v>172</v>
      </c>
      <c r="B790" s="275" t="s">
        <v>1925</v>
      </c>
      <c r="C790" s="281" t="s">
        <v>427</v>
      </c>
      <c r="D790" s="275"/>
      <c r="E790" s="277"/>
    </row>
    <row r="791" spans="1:5">
      <c r="A791" s="279"/>
      <c r="B791" s="316" t="s">
        <v>813</v>
      </c>
      <c r="C791" s="765">
        <v>4</v>
      </c>
      <c r="D791" s="275"/>
      <c r="E791" s="762">
        <f>C791*D791</f>
        <v>0</v>
      </c>
    </row>
    <row r="792" spans="1:5">
      <c r="A792" s="279"/>
      <c r="B792" s="316" t="s">
        <v>814</v>
      </c>
      <c r="C792" s="765">
        <v>4</v>
      </c>
      <c r="D792" s="275"/>
      <c r="E792" s="762">
        <f>C792*D792</f>
        <v>0</v>
      </c>
    </row>
    <row r="793" spans="1:5">
      <c r="A793" s="279"/>
      <c r="B793" s="316" t="s">
        <v>1922</v>
      </c>
      <c r="C793" s="765">
        <v>12</v>
      </c>
      <c r="D793" s="275"/>
      <c r="E793" s="762">
        <f>C793*D793</f>
        <v>0</v>
      </c>
    </row>
    <row r="794" spans="1:5">
      <c r="A794" s="279"/>
      <c r="B794" s="316" t="s">
        <v>1923</v>
      </c>
      <c r="C794" s="765">
        <v>13</v>
      </c>
      <c r="D794" s="275"/>
      <c r="E794" s="762">
        <f>C794*D794</f>
        <v>0</v>
      </c>
    </row>
    <row r="795" spans="1:5">
      <c r="A795" s="279"/>
      <c r="B795" s="275"/>
      <c r="C795" s="281"/>
      <c r="D795" s="275"/>
      <c r="E795" s="277"/>
    </row>
    <row r="796" spans="1:5" ht="28.5">
      <c r="A796" s="279">
        <f>COUNT($A$7:A795)+1</f>
        <v>173</v>
      </c>
      <c r="B796" s="275" t="s">
        <v>1926</v>
      </c>
      <c r="C796" s="281" t="s">
        <v>3</v>
      </c>
      <c r="D796" s="275"/>
      <c r="E796" s="277"/>
    </row>
    <row r="797" spans="1:5">
      <c r="A797" s="279"/>
      <c r="B797" s="316" t="s">
        <v>813</v>
      </c>
      <c r="C797" s="281">
        <v>1</v>
      </c>
      <c r="D797" s="275"/>
      <c r="E797" s="277">
        <f>C797*D797</f>
        <v>0</v>
      </c>
    </row>
    <row r="798" spans="1:5">
      <c r="A798" s="279"/>
      <c r="B798" s="316" t="s">
        <v>1922</v>
      </c>
      <c r="C798" s="281">
        <v>1</v>
      </c>
      <c r="D798" s="275"/>
      <c r="E798" s="277">
        <f>C798*D798</f>
        <v>0</v>
      </c>
    </row>
    <row r="799" spans="1:5">
      <c r="A799" s="279"/>
      <c r="B799" s="316" t="s">
        <v>1923</v>
      </c>
      <c r="C799" s="281">
        <v>5</v>
      </c>
      <c r="D799" s="275"/>
      <c r="E799" s="277">
        <f>C799*D799</f>
        <v>0</v>
      </c>
    </row>
    <row r="800" spans="1:5">
      <c r="A800" s="279"/>
      <c r="B800" s="275"/>
      <c r="C800" s="281"/>
      <c r="D800" s="275"/>
      <c r="E800" s="277"/>
    </row>
    <row r="801" spans="1:5" ht="57">
      <c r="A801" s="252">
        <f>COUNT($A$7:A800)+1</f>
        <v>174</v>
      </c>
      <c r="B801" s="265" t="s">
        <v>1927</v>
      </c>
      <c r="C801" s="262" t="s">
        <v>3</v>
      </c>
      <c r="D801" s="275"/>
      <c r="E801" s="261"/>
    </row>
    <row r="802" spans="1:5">
      <c r="A802" s="252"/>
      <c r="B802" s="271" t="s">
        <v>715</v>
      </c>
      <c r="C802" s="272">
        <v>5</v>
      </c>
      <c r="D802" s="275"/>
      <c r="E802" s="261">
        <f>C802*D802</f>
        <v>0</v>
      </c>
    </row>
    <row r="803" spans="1:5">
      <c r="A803" s="252"/>
      <c r="B803" s="271" t="s">
        <v>704</v>
      </c>
      <c r="C803" s="272">
        <v>2</v>
      </c>
      <c r="D803" s="275"/>
      <c r="E803" s="261">
        <f>C803*D803</f>
        <v>0</v>
      </c>
    </row>
    <row r="804" spans="1:5">
      <c r="A804" s="252"/>
      <c r="B804" s="271" t="s">
        <v>717</v>
      </c>
      <c r="C804" s="272">
        <v>13</v>
      </c>
      <c r="D804" s="275"/>
      <c r="E804" s="261">
        <f>C804*D804</f>
        <v>0</v>
      </c>
    </row>
    <row r="805" spans="1:5">
      <c r="A805" s="252"/>
      <c r="B805" s="271"/>
      <c r="C805" s="262"/>
      <c r="D805" s="275"/>
      <c r="E805" s="261"/>
    </row>
    <row r="806" spans="1:5" ht="57">
      <c r="A806" s="252">
        <f>COUNT($A$7:A805)+1</f>
        <v>175</v>
      </c>
      <c r="B806" s="265" t="s">
        <v>1928</v>
      </c>
      <c r="C806" s="262" t="s">
        <v>3</v>
      </c>
      <c r="D806" s="275"/>
      <c r="E806" s="261"/>
    </row>
    <row r="807" spans="1:5">
      <c r="A807" s="252"/>
      <c r="B807" s="271" t="s">
        <v>715</v>
      </c>
      <c r="C807" s="272">
        <v>13</v>
      </c>
      <c r="D807" s="275"/>
      <c r="E807" s="261">
        <f>C807*D807</f>
        <v>0</v>
      </c>
    </row>
    <row r="808" spans="1:5">
      <c r="A808" s="252"/>
      <c r="B808" s="265"/>
      <c r="C808" s="262"/>
      <c r="D808" s="275"/>
      <c r="E808" s="261"/>
    </row>
    <row r="809" spans="1:5" ht="28.5">
      <c r="A809" s="252">
        <f>COUNT($A$7:A808)+1</f>
        <v>176</v>
      </c>
      <c r="B809" s="265" t="s">
        <v>1929</v>
      </c>
      <c r="C809" s="262" t="s">
        <v>66</v>
      </c>
      <c r="D809" s="275"/>
      <c r="E809" s="261"/>
    </row>
    <row r="810" spans="1:5">
      <c r="A810" s="252"/>
      <c r="B810" s="271"/>
      <c r="C810" s="272">
        <v>1</v>
      </c>
      <c r="D810" s="275"/>
      <c r="E810" s="261">
        <f>C810*D810</f>
        <v>0</v>
      </c>
    </row>
    <row r="811" spans="1:5">
      <c r="A811" s="252"/>
      <c r="B811" s="260"/>
      <c r="C811" s="262"/>
      <c r="D811" s="275"/>
      <c r="E811" s="261"/>
    </row>
    <row r="812" spans="1:5" ht="28.5">
      <c r="A812" s="252">
        <f>COUNT($A$7:A811)+1</f>
        <v>177</v>
      </c>
      <c r="B812" s="265" t="s">
        <v>1930</v>
      </c>
      <c r="C812" s="262" t="s">
        <v>66</v>
      </c>
      <c r="D812" s="275"/>
      <c r="E812" s="261"/>
    </row>
    <row r="813" spans="1:5">
      <c r="A813" s="252"/>
      <c r="B813" s="271"/>
      <c r="C813" s="272">
        <v>8</v>
      </c>
      <c r="D813" s="275"/>
      <c r="E813" s="261">
        <f>C813*D813</f>
        <v>0</v>
      </c>
    </row>
    <row r="814" spans="1:5">
      <c r="A814" s="252"/>
      <c r="B814" s="271"/>
      <c r="C814" s="272"/>
      <c r="D814" s="275"/>
      <c r="E814" s="261"/>
    </row>
    <row r="815" spans="1:5" ht="75.75" customHeight="1">
      <c r="A815" s="252">
        <f>COUNT($A$7:A814)+1</f>
        <v>178</v>
      </c>
      <c r="B815" s="928" t="s">
        <v>2887</v>
      </c>
      <c r="C815" s="262" t="s">
        <v>66</v>
      </c>
      <c r="D815" s="275"/>
      <c r="E815" s="261"/>
    </row>
    <row r="816" spans="1:5">
      <c r="A816" s="252"/>
      <c r="B816" s="271"/>
      <c r="C816" s="272">
        <v>8</v>
      </c>
      <c r="D816" s="275"/>
      <c r="E816" s="261">
        <f>C816*D816</f>
        <v>0</v>
      </c>
    </row>
    <row r="817" spans="1:5">
      <c r="A817" s="252"/>
      <c r="B817" s="271"/>
      <c r="C817" s="272"/>
      <c r="D817" s="275"/>
      <c r="E817" s="261"/>
    </row>
    <row r="818" spans="1:5" ht="85.5">
      <c r="A818" s="252">
        <f>COUNT($A$7:A817)+1</f>
        <v>179</v>
      </c>
      <c r="B818" s="928" t="s">
        <v>2886</v>
      </c>
      <c r="C818" s="262" t="s">
        <v>66</v>
      </c>
      <c r="D818" s="275"/>
      <c r="E818" s="261"/>
    </row>
    <row r="819" spans="1:5">
      <c r="A819" s="252"/>
      <c r="B819" s="271"/>
      <c r="C819" s="272">
        <v>1</v>
      </c>
      <c r="D819" s="275"/>
      <c r="E819" s="261">
        <f>C819*D819</f>
        <v>0</v>
      </c>
    </row>
    <row r="820" spans="1:5">
      <c r="A820" s="252"/>
      <c r="B820" s="271"/>
      <c r="C820" s="272"/>
      <c r="D820" s="275"/>
      <c r="E820" s="261"/>
    </row>
    <row r="821" spans="1:5" ht="85.5">
      <c r="A821" s="252">
        <f>COUNT($A$7:A820)+1</f>
        <v>180</v>
      </c>
      <c r="B821" s="928" t="s">
        <v>2888</v>
      </c>
      <c r="C821" s="262" t="s">
        <v>66</v>
      </c>
      <c r="D821" s="275"/>
      <c r="E821" s="261"/>
    </row>
    <row r="822" spans="1:5">
      <c r="A822" s="252"/>
      <c r="B822" s="271"/>
      <c r="C822" s="272">
        <v>1</v>
      </c>
      <c r="D822" s="275"/>
      <c r="E822" s="261">
        <f>C822*D822</f>
        <v>0</v>
      </c>
    </row>
    <row r="823" spans="1:5">
      <c r="A823" s="252"/>
      <c r="B823" s="271"/>
      <c r="C823" s="272"/>
      <c r="D823" s="275"/>
      <c r="E823" s="261"/>
    </row>
    <row r="824" spans="1:5" ht="90" customHeight="1">
      <c r="A824" s="252">
        <f>COUNT($A$7:A823)+1</f>
        <v>181</v>
      </c>
      <c r="B824" s="928" t="s">
        <v>2889</v>
      </c>
      <c r="C824" s="262" t="s">
        <v>66</v>
      </c>
      <c r="D824" s="275"/>
      <c r="E824" s="261"/>
    </row>
    <row r="825" spans="1:5">
      <c r="A825" s="252"/>
      <c r="B825" s="271"/>
      <c r="C825" s="272">
        <v>1</v>
      </c>
      <c r="D825" s="275"/>
      <c r="E825" s="261">
        <f>C825*D825</f>
        <v>0</v>
      </c>
    </row>
    <row r="826" spans="1:5">
      <c r="A826" s="252"/>
      <c r="B826" s="271"/>
      <c r="C826" s="272"/>
      <c r="D826" s="275"/>
      <c r="E826" s="261"/>
    </row>
    <row r="827" spans="1:5">
      <c r="A827" s="252"/>
      <c r="B827" s="265"/>
      <c r="C827" s="262"/>
      <c r="D827" s="275"/>
      <c r="E827" s="261"/>
    </row>
    <row r="828" spans="1:5" ht="42.75">
      <c r="A828" s="252">
        <f>COUNT($A$2:A827)+1</f>
        <v>182</v>
      </c>
      <c r="B828" s="265" t="s">
        <v>1939</v>
      </c>
      <c r="C828" s="262" t="s">
        <v>427</v>
      </c>
      <c r="D828" s="275"/>
      <c r="E828" s="262"/>
    </row>
    <row r="829" spans="1:5">
      <c r="A829" s="252"/>
      <c r="B829" s="260"/>
      <c r="C829" s="262">
        <v>10</v>
      </c>
      <c r="D829" s="275"/>
      <c r="E829" s="262">
        <f>C829*D829</f>
        <v>0</v>
      </c>
    </row>
    <row r="830" spans="1:5">
      <c r="A830" s="252"/>
      <c r="B830" s="271"/>
      <c r="C830" s="266"/>
      <c r="D830" s="261"/>
      <c r="E830" s="262"/>
    </row>
    <row r="831" spans="1:5" ht="57">
      <c r="A831" s="252">
        <f>COUNT($A$7:A830)+1</f>
        <v>183</v>
      </c>
      <c r="B831" s="265" t="s">
        <v>1830</v>
      </c>
      <c r="C831" s="260" t="s">
        <v>3</v>
      </c>
      <c r="D831" s="261"/>
      <c r="E831" s="262"/>
    </row>
    <row r="832" spans="1:5">
      <c r="A832" s="252"/>
      <c r="B832" s="1298" t="s">
        <v>1883</v>
      </c>
      <c r="C832" s="1294">
        <v>0.1</v>
      </c>
      <c r="D832" s="1295">
        <f>SUM(E765:E829)</f>
        <v>0</v>
      </c>
      <c r="E832" s="1296">
        <f>C832*D832</f>
        <v>0</v>
      </c>
    </row>
    <row r="833" spans="1:5">
      <c r="A833" s="279"/>
      <c r="B833" s="275"/>
      <c r="C833" s="281"/>
      <c r="E833" s="277"/>
    </row>
    <row r="834" spans="1:5" ht="28.5">
      <c r="A834" s="279">
        <f>COUNT($A$7:A833)+1</f>
        <v>184</v>
      </c>
      <c r="B834" s="265" t="s">
        <v>1931</v>
      </c>
      <c r="C834" s="281" t="s">
        <v>3</v>
      </c>
      <c r="E834" s="277"/>
    </row>
    <row r="835" spans="1:5">
      <c r="A835" s="279"/>
      <c r="B835" s="260" t="s">
        <v>1932</v>
      </c>
      <c r="C835" s="281">
        <v>1</v>
      </c>
      <c r="E835" s="277">
        <f>C835*D835</f>
        <v>0</v>
      </c>
    </row>
    <row r="836" spans="1:5">
      <c r="A836" s="279"/>
      <c r="B836" s="275"/>
      <c r="C836" s="281"/>
      <c r="E836" s="277"/>
    </row>
    <row r="837" spans="1:5" ht="15.75" thickBot="1">
      <c r="A837" s="753"/>
      <c r="B837" s="754" t="s">
        <v>1935</v>
      </c>
      <c r="C837" s="767"/>
      <c r="D837" s="756"/>
      <c r="E837" s="757">
        <f>SUM(E764:E836)</f>
        <v>0</v>
      </c>
    </row>
    <row r="838" spans="1:5" ht="15.75" thickTop="1"/>
    <row r="841" spans="1:5" ht="18">
      <c r="A841" s="751" t="s">
        <v>1833</v>
      </c>
      <c r="B841" s="771" t="s">
        <v>1934</v>
      </c>
      <c r="C841" s="772"/>
      <c r="D841" s="773"/>
      <c r="E841" s="774"/>
    </row>
    <row r="842" spans="1:5" ht="18">
      <c r="B842" s="771"/>
      <c r="C842" s="772"/>
      <c r="D842" s="773"/>
      <c r="E842" s="774"/>
    </row>
    <row r="843" spans="1:5">
      <c r="B843" s="286"/>
      <c r="C843" s="772"/>
      <c r="D843" s="773"/>
      <c r="E843" s="774"/>
    </row>
    <row r="844" spans="1:5">
      <c r="A844" s="770" t="s">
        <v>2</v>
      </c>
      <c r="B844" s="775" t="s">
        <v>733</v>
      </c>
      <c r="C844" s="776"/>
      <c r="D844" s="777"/>
      <c r="E844" s="778">
        <f>+E587</f>
        <v>0</v>
      </c>
    </row>
    <row r="845" spans="1:5">
      <c r="B845" s="286"/>
      <c r="C845" s="772"/>
      <c r="D845" s="773"/>
      <c r="E845" s="774"/>
    </row>
    <row r="846" spans="1:5">
      <c r="A846" s="770" t="s">
        <v>5</v>
      </c>
      <c r="B846" s="775" t="s">
        <v>857</v>
      </c>
      <c r="C846" s="776"/>
      <c r="D846" s="777"/>
      <c r="E846" s="778">
        <f>+E695</f>
        <v>0</v>
      </c>
    </row>
    <row r="847" spans="1:5">
      <c r="B847" s="286"/>
      <c r="C847" s="772"/>
      <c r="D847" s="773"/>
      <c r="E847" s="774"/>
    </row>
    <row r="848" spans="1:5">
      <c r="A848" s="770" t="s">
        <v>256</v>
      </c>
      <c r="B848" s="775" t="s">
        <v>1902</v>
      </c>
      <c r="C848" s="776"/>
      <c r="D848" s="777"/>
      <c r="E848" s="778">
        <f>+E737</f>
        <v>0</v>
      </c>
    </row>
    <row r="849" spans="1:5">
      <c r="B849" s="286"/>
      <c r="C849" s="772"/>
      <c r="D849" s="773"/>
      <c r="E849" s="774"/>
    </row>
    <row r="850" spans="1:5">
      <c r="A850" s="770" t="s">
        <v>1248</v>
      </c>
      <c r="B850" s="775" t="s">
        <v>1906</v>
      </c>
      <c r="C850" s="776"/>
      <c r="D850" s="777"/>
      <c r="E850" s="778">
        <f>+E755</f>
        <v>0</v>
      </c>
    </row>
    <row r="851" spans="1:5">
      <c r="B851" s="286"/>
      <c r="C851" s="772"/>
      <c r="D851" s="773"/>
      <c r="E851" s="774"/>
    </row>
    <row r="852" spans="1:5">
      <c r="A852" s="284" t="s">
        <v>907</v>
      </c>
      <c r="B852" s="286" t="s">
        <v>1936</v>
      </c>
      <c r="C852" s="772"/>
      <c r="D852" s="773"/>
      <c r="E852" s="774">
        <f>+E837</f>
        <v>0</v>
      </c>
    </row>
    <row r="853" spans="1:5">
      <c r="A853" s="768"/>
      <c r="B853" s="779"/>
      <c r="C853" s="780"/>
      <c r="D853" s="781"/>
      <c r="E853" s="782"/>
    </row>
    <row r="854" spans="1:5" ht="15.75" thickBot="1">
      <c r="A854" s="769"/>
      <c r="B854" s="783" t="s">
        <v>1937</v>
      </c>
      <c r="C854" s="784"/>
      <c r="D854" s="785"/>
      <c r="E854" s="786">
        <f>+E852+E850+E848+E846+E844</f>
        <v>0</v>
      </c>
    </row>
    <row r="855" spans="1:5" ht="15.75" thickTop="1"/>
  </sheetData>
  <mergeCells count="8">
    <mergeCell ref="D616:E616"/>
    <mergeCell ref="D283:E283"/>
    <mergeCell ref="C404:C407"/>
    <mergeCell ref="D404:D407"/>
    <mergeCell ref="C409:C410"/>
    <mergeCell ref="D409:D410"/>
    <mergeCell ref="C416:C418"/>
    <mergeCell ref="D416:D418"/>
  </mergeCells>
  <pageMargins left="0.7" right="0.7" top="0.75" bottom="0.75" header="0.3" footer="0.3"/>
  <pageSetup paperSize="9" scale="98" orientation="portrait" r:id="rId1"/>
  <rowBreaks count="22" manualBreakCount="22">
    <brk id="20" max="16383" man="1"/>
    <brk id="133" max="4" man="1"/>
    <brk id="189" max="16383" man="1"/>
    <brk id="240" max="4" man="1"/>
    <brk id="277" max="16383" man="1"/>
    <brk id="355" max="16383" man="1"/>
    <brk id="391" max="16383" man="1"/>
    <brk id="452" max="16383" man="1"/>
    <brk id="465" max="16383" man="1"/>
    <brk id="493" max="4" man="1"/>
    <brk id="522" max="4" man="1"/>
    <brk id="556" max="4" man="1"/>
    <brk id="589" max="16383" man="1"/>
    <brk id="619" max="4" man="1"/>
    <brk id="653" max="4" man="1"/>
    <brk id="683" max="4" man="1"/>
    <brk id="712" max="4" man="1"/>
    <brk id="750" max="16383" man="1"/>
    <brk id="757" max="16383" man="1"/>
    <brk id="784" max="4" man="1"/>
    <brk id="813" max="4" man="1"/>
    <brk id="8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4</vt:i4>
      </vt:variant>
    </vt:vector>
  </HeadingPairs>
  <TitlesOfParts>
    <vt:vector size="11" baseType="lpstr">
      <vt:lpstr>REKAPITULACIJA</vt:lpstr>
      <vt:lpstr>SPLOŠNA</vt:lpstr>
      <vt:lpstr>GRAD-OBRT DELA</vt:lpstr>
      <vt:lpstr>NOTRANJA OPREMA</vt:lpstr>
      <vt:lpstr>TEHNOLOŠKA OPREMA</vt:lpstr>
      <vt:lpstr>ELEKTRO INS.</vt:lpstr>
      <vt:lpstr>STROJNE INS.</vt:lpstr>
      <vt:lpstr>'ELEKTRO INS.'!Področje_tiskanja</vt:lpstr>
      <vt:lpstr>'GRAD-OBRT DELA'!Področje_tiskanja</vt:lpstr>
      <vt:lpstr>REKAPITULACIJA!Področje_tiskanja</vt:lpstr>
      <vt:lpstr>'STROJNE INS.'!Področje_tiskanja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Motto Motto</dc:creator>
  <cp:lastModifiedBy>Bernard Strel</cp:lastModifiedBy>
  <cp:lastPrinted>2019-12-19T12:37:32Z</cp:lastPrinted>
  <dcterms:created xsi:type="dcterms:W3CDTF">2003-11-03T09:11:05Z</dcterms:created>
  <dcterms:modified xsi:type="dcterms:W3CDTF">2020-01-27T09:28:47Z</dcterms:modified>
</cp:coreProperties>
</file>