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AVNA NAROČILA\10 JN MALENSKNI VRH 4 PLAZOVI\"/>
    </mc:Choice>
  </mc:AlternateContent>
  <xr:revisionPtr revIDLastSave="0" documentId="13_ncr:1_{07AA80D0-4976-4F3D-A259-ADBD5BE8E899}" xr6:coauthVersionLast="46" xr6:coauthVersionMax="46" xr10:uidLastSave="{00000000-0000-0000-0000-000000000000}"/>
  <bookViews>
    <workbookView xWindow="11445" yWindow="75" windowWidth="17190" windowHeight="15015" tabRatio="794" xr2:uid="{00000000-000D-0000-FFFF-FFFF00000000}"/>
  </bookViews>
  <sheets>
    <sheet name="REKAPITULACIJA" sheetId="2" r:id="rId1"/>
    <sheet name="PLAZ 1" sheetId="9" r:id="rId2"/>
    <sheet name="PLAZ  2" sheetId="18" r:id="rId3"/>
    <sheet name="PLAZ 3" sheetId="11" r:id="rId4"/>
    <sheet name="PLAZ  4 sp. ZID" sheetId="19" r:id="rId5"/>
    <sheet name="PLAZ  4 zg. ZID" sheetId="20" r:id="rId6"/>
    <sheet name="PLAZ 4 kamnita peta" sheetId="21" r:id="rId7"/>
    <sheet name="VOZIŠČNA KONSTRUKCIJA" sheetId="13" r:id="rId8"/>
  </sheets>
  <definedNames>
    <definedName name="_xlnm.Print_Area" localSheetId="2">'PLAZ  2'!$A$1:$F$55</definedName>
    <definedName name="_xlnm.Print_Area" localSheetId="4">'PLAZ  4 sp. ZID'!$A$1:$F$48</definedName>
    <definedName name="_xlnm.Print_Area" localSheetId="5">'PLAZ  4 zg. ZID'!$A$1:$F$46</definedName>
    <definedName name="_xlnm.Print_Area" localSheetId="1">'PLAZ 1'!$A$1:$F$55</definedName>
    <definedName name="_xlnm.Print_Area" localSheetId="3">'PLAZ 3'!$A$1:$F$49</definedName>
    <definedName name="_xlnm.Print_Area" localSheetId="6">'PLAZ 4 kamnita peta'!$A$1:$F$50</definedName>
    <definedName name="_xlnm.Print_Area" localSheetId="7">'VOZIŠČNA KONSTRUKCIJA'!$A$1:$F$48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3" l="1"/>
  <c r="D23" i="13"/>
  <c r="D22" i="13"/>
  <c r="D18" i="13"/>
  <c r="D17" i="13"/>
  <c r="D16" i="13"/>
  <c r="D15" i="13"/>
  <c r="D14" i="13"/>
  <c r="D12" i="13"/>
  <c r="D13" i="13"/>
  <c r="D11" i="13"/>
  <c r="F27" i="21"/>
  <c r="F30" i="11"/>
  <c r="D22" i="21"/>
  <c r="F19" i="21"/>
  <c r="D13" i="21"/>
  <c r="D11" i="21"/>
  <c r="F11" i="21" s="1"/>
  <c r="D10" i="21"/>
  <c r="D9" i="21"/>
  <c r="D8" i="21"/>
  <c r="F8" i="21" s="1"/>
  <c r="D17" i="19"/>
  <c r="F17" i="19" s="1"/>
  <c r="B38" i="21"/>
  <c r="B37" i="21"/>
  <c r="B36" i="21"/>
  <c r="B35" i="21"/>
  <c r="F26" i="21"/>
  <c r="F25" i="21"/>
  <c r="F22" i="21"/>
  <c r="F23" i="21" s="1"/>
  <c r="F37" i="21" s="1"/>
  <c r="F18" i="21"/>
  <c r="F17" i="21"/>
  <c r="F20" i="21" s="1"/>
  <c r="F36" i="21" s="1"/>
  <c r="F14" i="21"/>
  <c r="F13" i="21"/>
  <c r="F12" i="21"/>
  <c r="F10" i="21"/>
  <c r="F9" i="21"/>
  <c r="F5" i="21"/>
  <c r="D23" i="20"/>
  <c r="D16" i="20"/>
  <c r="F16" i="20" s="1"/>
  <c r="D15" i="20"/>
  <c r="F15" i="20" s="1"/>
  <c r="D14" i="20"/>
  <c r="F14" i="20" s="1"/>
  <c r="D13" i="20"/>
  <c r="F13" i="20" s="1"/>
  <c r="D11" i="20"/>
  <c r="F11" i="20" s="1"/>
  <c r="D10" i="20"/>
  <c r="F10" i="20" s="1"/>
  <c r="B35" i="20"/>
  <c r="B34" i="20"/>
  <c r="B33" i="20"/>
  <c r="B32" i="20"/>
  <c r="F27" i="20"/>
  <c r="F26" i="20"/>
  <c r="F23" i="20"/>
  <c r="F24" i="20" s="1"/>
  <c r="F34" i="20" s="1"/>
  <c r="F20" i="20"/>
  <c r="F21" i="20" s="1"/>
  <c r="F33" i="20" s="1"/>
  <c r="F17" i="20"/>
  <c r="D12" i="20"/>
  <c r="F12" i="20" s="1"/>
  <c r="F6" i="20"/>
  <c r="D25" i="19"/>
  <c r="F25" i="19" s="1"/>
  <c r="F26" i="19" s="1"/>
  <c r="F36" i="19" s="1"/>
  <c r="D18" i="19"/>
  <c r="F18" i="19" s="1"/>
  <c r="D16" i="19"/>
  <c r="F16" i="19" s="1"/>
  <c r="D15" i="19"/>
  <c r="F15" i="19" s="1"/>
  <c r="D13" i="19"/>
  <c r="F13" i="19" s="1"/>
  <c r="D12" i="19"/>
  <c r="F12" i="19" s="1"/>
  <c r="B37" i="19"/>
  <c r="B36" i="19"/>
  <c r="B35" i="19"/>
  <c r="B34" i="19"/>
  <c r="F29" i="19"/>
  <c r="F28" i="19"/>
  <c r="F22" i="19"/>
  <c r="F19" i="19"/>
  <c r="D14" i="19"/>
  <c r="F14" i="19" s="1"/>
  <c r="F8" i="19"/>
  <c r="F7" i="19"/>
  <c r="F6" i="19"/>
  <c r="F21" i="11"/>
  <c r="D25" i="11"/>
  <c r="F22" i="11"/>
  <c r="D16" i="11"/>
  <c r="D14" i="11"/>
  <c r="D13" i="11"/>
  <c r="D12" i="11"/>
  <c r="D11" i="11"/>
  <c r="D31" i="18"/>
  <c r="D19" i="18"/>
  <c r="F19" i="18" s="1"/>
  <c r="D18" i="18"/>
  <c r="F18" i="18" s="1"/>
  <c r="D17" i="18"/>
  <c r="F17" i="18" s="1"/>
  <c r="D16" i="18"/>
  <c r="F16" i="18" s="1"/>
  <c r="D15" i="18"/>
  <c r="D14" i="18"/>
  <c r="D13" i="18"/>
  <c r="F13" i="18" s="1"/>
  <c r="D9" i="18"/>
  <c r="F9" i="18" s="1"/>
  <c r="B44" i="18"/>
  <c r="B43" i="18"/>
  <c r="B42" i="18"/>
  <c r="B41" i="18"/>
  <c r="F36" i="18"/>
  <c r="F35" i="18"/>
  <c r="F34" i="18"/>
  <c r="F31" i="18"/>
  <c r="F32" i="18" s="1"/>
  <c r="F43" i="18" s="1"/>
  <c r="F28" i="18"/>
  <c r="F27" i="18"/>
  <c r="F26" i="18"/>
  <c r="F25" i="18"/>
  <c r="F24" i="18"/>
  <c r="F23" i="18"/>
  <c r="F20" i="18"/>
  <c r="F15" i="18"/>
  <c r="F14" i="18"/>
  <c r="F8" i="18"/>
  <c r="F7" i="18"/>
  <c r="F6" i="18"/>
  <c r="D31" i="9"/>
  <c r="F28" i="9"/>
  <c r="D19" i="9"/>
  <c r="D18" i="9"/>
  <c r="D17" i="9"/>
  <c r="D16" i="9"/>
  <c r="D15" i="9"/>
  <c r="D14" i="9"/>
  <c r="D13" i="9"/>
  <c r="D9" i="9"/>
  <c r="F28" i="21" l="1"/>
  <c r="F38" i="21"/>
  <c r="F29" i="18"/>
  <c r="F37" i="18"/>
  <c r="F44" i="18" s="1"/>
  <c r="F15" i="21"/>
  <c r="F35" i="21" s="1"/>
  <c r="F6" i="21"/>
  <c r="F34" i="21" s="1"/>
  <c r="F28" i="20"/>
  <c r="F35" i="20" s="1"/>
  <c r="F7" i="20"/>
  <c r="F31" i="20" s="1"/>
  <c r="F30" i="19"/>
  <c r="F37" i="19" s="1"/>
  <c r="F18" i="20"/>
  <c r="F32" i="20" s="1"/>
  <c r="F23" i="19"/>
  <c r="F35" i="19" s="1"/>
  <c r="F9" i="19"/>
  <c r="F33" i="19" s="1"/>
  <c r="F20" i="19"/>
  <c r="F34" i="19" s="1"/>
  <c r="F42" i="18"/>
  <c r="F21" i="18"/>
  <c r="F41" i="18" s="1"/>
  <c r="F10" i="18"/>
  <c r="F40" i="18" s="1"/>
  <c r="F27" i="9"/>
  <c r="F8" i="11"/>
  <c r="E36" i="20" l="1"/>
  <c r="F38" i="20" s="1"/>
  <c r="F39" i="20" s="1"/>
  <c r="E39" i="21"/>
  <c r="F41" i="21" s="1"/>
  <c r="F42" i="21" s="1"/>
  <c r="E38" i="19"/>
  <c r="F40" i="19" s="1"/>
  <c r="F41" i="19" s="1"/>
  <c r="E45" i="18"/>
  <c r="F47" i="18" s="1"/>
  <c r="F48" i="18" s="1"/>
  <c r="F44" i="21" l="1"/>
  <c r="F45" i="21" s="1"/>
  <c r="C9" i="2"/>
  <c r="F41" i="20"/>
  <c r="F42" i="20" s="1"/>
  <c r="C8" i="2"/>
  <c r="F43" i="19"/>
  <c r="F44" i="19" s="1"/>
  <c r="C7" i="2"/>
  <c r="F50" i="18"/>
  <c r="F51" i="18" s="1"/>
  <c r="C5" i="2"/>
  <c r="D9" i="2" l="1"/>
  <c r="E9" i="2" s="1"/>
  <c r="F25" i="13"/>
  <c r="F23" i="13"/>
  <c r="F24" i="13"/>
  <c r="F22" i="13"/>
  <c r="F14" i="13"/>
  <c r="F19" i="13"/>
  <c r="F18" i="13"/>
  <c r="F17" i="13"/>
  <c r="F16" i="13"/>
  <c r="F15" i="13"/>
  <c r="F13" i="13"/>
  <c r="F12" i="13"/>
  <c r="F11" i="13"/>
  <c r="F26" i="13" l="1"/>
  <c r="F36" i="13" s="1"/>
  <c r="F20" i="13"/>
  <c r="B37" i="13"/>
  <c r="B36" i="13"/>
  <c r="B35" i="13"/>
  <c r="F30" i="13"/>
  <c r="F29" i="13"/>
  <c r="F28" i="13"/>
  <c r="F7" i="13"/>
  <c r="F6" i="13"/>
  <c r="F5" i="13"/>
  <c r="F31" i="13" l="1"/>
  <c r="F37" i="13" s="1"/>
  <c r="F8" i="13"/>
  <c r="F34" i="13"/>
  <c r="F35" i="13"/>
  <c r="F16" i="11"/>
  <c r="F15" i="11"/>
  <c r="F12" i="11"/>
  <c r="F11" i="11"/>
  <c r="B37" i="11"/>
  <c r="B36" i="11"/>
  <c r="B35" i="11"/>
  <c r="B34" i="11"/>
  <c r="F29" i="11"/>
  <c r="F28" i="11"/>
  <c r="F31" i="11" s="1"/>
  <c r="F25" i="11"/>
  <c r="F26" i="11" s="1"/>
  <c r="F36" i="11" s="1"/>
  <c r="F20" i="11"/>
  <c r="F23" i="11" s="1"/>
  <c r="F17" i="11"/>
  <c r="F14" i="11"/>
  <c r="F13" i="11"/>
  <c r="F7" i="11"/>
  <c r="F6" i="11"/>
  <c r="F5" i="11"/>
  <c r="F23" i="9"/>
  <c r="F18" i="9"/>
  <c r="F16" i="9"/>
  <c r="F17" i="9"/>
  <c r="F15" i="9"/>
  <c r="F14" i="9"/>
  <c r="F13" i="9"/>
  <c r="B44" i="9"/>
  <c r="B43" i="9"/>
  <c r="B42" i="9"/>
  <c r="B41" i="9"/>
  <c r="F36" i="9"/>
  <c r="F35" i="9"/>
  <c r="F34" i="9"/>
  <c r="F31" i="9"/>
  <c r="F32" i="9" s="1"/>
  <c r="F43" i="9" s="1"/>
  <c r="F26" i="9"/>
  <c r="F25" i="9"/>
  <c r="F24" i="9"/>
  <c r="F20" i="9"/>
  <c r="F19" i="9"/>
  <c r="F9" i="9"/>
  <c r="F8" i="9"/>
  <c r="F7" i="9"/>
  <c r="F6" i="9"/>
  <c r="F29" i="9" l="1"/>
  <c r="F42" i="9" s="1"/>
  <c r="E38" i="13"/>
  <c r="F40" i="13" s="1"/>
  <c r="F41" i="13" s="1"/>
  <c r="C10" i="2" s="1"/>
  <c r="F9" i="11"/>
  <c r="F33" i="11"/>
  <c r="F18" i="11"/>
  <c r="F34" i="11" s="1"/>
  <c r="F37" i="11"/>
  <c r="F35" i="11"/>
  <c r="F37" i="9"/>
  <c r="F44" i="9" s="1"/>
  <c r="F10" i="9"/>
  <c r="F40" i="9" s="1"/>
  <c r="F21" i="9"/>
  <c r="F41" i="9" s="1"/>
  <c r="D10" i="2" l="1"/>
  <c r="E10" i="2" s="1"/>
  <c r="F43" i="13"/>
  <c r="E38" i="11"/>
  <c r="F40" i="11" s="1"/>
  <c r="F41" i="11" s="1"/>
  <c r="C6" i="2" s="1"/>
  <c r="E45" i="9"/>
  <c r="F47" i="9" s="1"/>
  <c r="F48" i="9" s="1"/>
  <c r="C4" i="2" l="1"/>
  <c r="F44" i="13"/>
  <c r="F43" i="11"/>
  <c r="F44" i="11" s="1"/>
  <c r="D8" i="2"/>
  <c r="E8" i="2" s="1"/>
  <c r="F50" i="9"/>
  <c r="F51" i="9" s="1"/>
  <c r="C11" i="2" l="1"/>
  <c r="D5" i="2"/>
  <c r="D6" i="2"/>
  <c r="E6" i="2" s="1"/>
  <c r="D7" i="2"/>
  <c r="E5" i="2" l="1"/>
  <c r="D4" i="2"/>
  <c r="D11" i="2" s="1"/>
  <c r="E7" i="2"/>
  <c r="E4" i="2" l="1"/>
  <c r="E11" i="2" s="1"/>
</calcChain>
</file>

<file path=xl/sharedStrings.xml><?xml version="1.0" encoding="utf-8"?>
<sst xmlns="http://schemas.openxmlformats.org/spreadsheetml/2006/main" count="653" uniqueCount="168">
  <si>
    <t>Poz.</t>
  </si>
  <si>
    <t>opis</t>
  </si>
  <si>
    <t>enota</t>
  </si>
  <si>
    <t>količina</t>
  </si>
  <si>
    <t>cena/enoto</t>
  </si>
  <si>
    <t>skupaj cena</t>
  </si>
  <si>
    <t>A.</t>
  </si>
  <si>
    <t>PRIPRAVLJALNA DELA</t>
  </si>
  <si>
    <t>1.</t>
  </si>
  <si>
    <t>kos</t>
  </si>
  <si>
    <t>2.</t>
  </si>
  <si>
    <t>B.</t>
  </si>
  <si>
    <t>m2</t>
  </si>
  <si>
    <t>m1</t>
  </si>
  <si>
    <t>3.</t>
  </si>
  <si>
    <t xml:space="preserve">Zatravitev v območju posega z rasno pulpo - vodna setev. Uporabi se travno mešanico, ki je prilagojena obravnavanemu okolju. </t>
  </si>
  <si>
    <t>C.</t>
  </si>
  <si>
    <t>m3</t>
  </si>
  <si>
    <t>4.</t>
  </si>
  <si>
    <t>D.</t>
  </si>
  <si>
    <t>OSTALI STROŠKI</t>
  </si>
  <si>
    <t>Izdelava PID z izvedenim geodetskim posnetkom končnega stanja, v 4 tiskanih izvodih in en izvod v elek. obliki)</t>
  </si>
  <si>
    <t xml:space="preserve">REKAPITULACIJA STROŠKOV </t>
  </si>
  <si>
    <t>GRADBENA IN ZEMELJSKA DELA</t>
  </si>
  <si>
    <t>E.</t>
  </si>
  <si>
    <t>Projektant:</t>
  </si>
  <si>
    <t>………………..</t>
  </si>
  <si>
    <t>7.</t>
  </si>
  <si>
    <t>5.</t>
  </si>
  <si>
    <t>6.</t>
  </si>
  <si>
    <t>8.</t>
  </si>
  <si>
    <t>Organizacija delovišča in postavitev začasnih objektov ter zaščite prepusta potoka</t>
  </si>
  <si>
    <t>Postavitev popolne cestne zapore</t>
  </si>
  <si>
    <t>dan</t>
  </si>
  <si>
    <t>skupaj C.</t>
  </si>
  <si>
    <t>skupaj B.</t>
  </si>
  <si>
    <t>Skupaj A.</t>
  </si>
  <si>
    <t>skupaj D.</t>
  </si>
  <si>
    <t>skupaj E.</t>
  </si>
  <si>
    <t>m</t>
  </si>
  <si>
    <t>ur/inž</t>
  </si>
  <si>
    <t>F.</t>
  </si>
  <si>
    <t>km</t>
  </si>
  <si>
    <t>ODVODNJA IN DRENIRANJE</t>
  </si>
  <si>
    <t>ZUNANJA UREDITEV</t>
  </si>
  <si>
    <t>NEPREDVIDENA DELA 10% PREDVIDENIH</t>
  </si>
  <si>
    <t>DDV 22%</t>
  </si>
  <si>
    <t>SKUPAJ:</t>
  </si>
  <si>
    <t>SKUPAJ A + B + C + D + E + F:</t>
  </si>
  <si>
    <t>Prevozi oseb 2x</t>
  </si>
  <si>
    <t>SKUPAJ  A + B + C + D + E:</t>
  </si>
  <si>
    <t xml:space="preserve"> </t>
  </si>
  <si>
    <t>Prevozi oseb 4x</t>
  </si>
  <si>
    <t>plaz</t>
  </si>
  <si>
    <t>cena brez DDV</t>
  </si>
  <si>
    <t>cena z DDV</t>
  </si>
  <si>
    <t>SKUPAJ</t>
  </si>
  <si>
    <t>Odstranjevanje vegetacije na robnih delih ceste</t>
  </si>
  <si>
    <t xml:space="preserve">Organizacija delovišča in postavitev začasnih objektov </t>
  </si>
  <si>
    <t>Postavitev popolne cestne zapore in zavarovanje delovišča z opozorilnimi tablami</t>
  </si>
  <si>
    <t>9.</t>
  </si>
  <si>
    <t>Osnova 100 = JULIJ 2019</t>
  </si>
  <si>
    <t>Datum: 31.07.2019</t>
  </si>
  <si>
    <t>Postavitev fazne cestne zapore</t>
  </si>
  <si>
    <t>Organizacija delovišča in postavitev začasnih objektov</t>
  </si>
  <si>
    <t>ASFALTERSKA DELA</t>
  </si>
  <si>
    <t>VOZIŠČNA KONSTRUKCIJA</t>
  </si>
  <si>
    <t>Rušenje asfaltnih vozišč, debeline do 10 cm, vključno z nakladanjem in odvozom na trajno deponijo.</t>
  </si>
  <si>
    <t>Ročno in strojno planiranje temeljnih tal</t>
  </si>
  <si>
    <t>m³</t>
  </si>
  <si>
    <t>m²</t>
  </si>
  <si>
    <t>Izdelava podlage za asfaltno muldo v širimi 50 cm</t>
  </si>
  <si>
    <t>Izdelava bankin širine 50 cm vključno z dobavo in vgradnjo ter komprimiranjem kamnitega drobljenca granulacije 0-8 cm, naklon mulde 2% od vozišča</t>
  </si>
  <si>
    <t>m¹</t>
  </si>
  <si>
    <t xml:space="preserve">Dobava in  položitev ločilnega geosinetetika v območju slabe ilovnate zemljine.   </t>
  </si>
  <si>
    <t>Dobava in vgradnja asfalta AC 11 surf B 70/100 A3/Z2 v debelini 4 cm</t>
  </si>
  <si>
    <t>Izdelava asfaltne mulde širine 0,5 m AC 11 surf B 70/100 A3/Z2 v debelini 4 cm, vključno z oblikovanjem podlage vtokov v jaške in iztokov v okolico</t>
  </si>
  <si>
    <t>Dobava in vgradnja asfalta AC 32 base B 50/70 A3/Z5 v debelini 8 cm</t>
  </si>
  <si>
    <t>Izdelava asfaltne mulde širine 0,5 m AC 32 base B 50/70 A3/Z5 v debelini 8 cm, vključno z oblikovanjem podlage vtokov v jaške in iztokov v okolico</t>
  </si>
  <si>
    <t xml:space="preserve"> Dobava in vgradnja - odvodnjevanja (cevi FI 200 ali kanalete z zobom) mm v skupni dolžini ca 25,0 m z navezavo na prečne drenaže/cevi.  Določitev lokacije - na licu mesta, v času izkopov.</t>
  </si>
  <si>
    <t>PLAZ 1</t>
  </si>
  <si>
    <t>Projektantski predračun_LC Gor. Brdo - Malenski Vrh_PLAZ 1</t>
  </si>
  <si>
    <t>Postavitev in zavarovanje prečnega profila  v območju sanacije. Dolžina posega v profilu  = 30 m</t>
  </si>
  <si>
    <t>Strojni izkopi - odstranitev plazine s stopničenjem in odvoz na deponijo, materiala III. Kat. Površina plazine v prerezu 11,5 m2; Povprečna širina posega 30 m</t>
  </si>
  <si>
    <t xml:space="preserve">Strojno pripravo planuma temeljnih tal za kamnito zložbo 1,7 x 30 m </t>
  </si>
  <si>
    <t xml:space="preserve">Dobava in  položitev ločilnega geosinetetika v območju naleganja tamelja na podlago in stika drenaže z nasipom. Površina posega 7,0 m x 30 m.   </t>
  </si>
  <si>
    <t xml:space="preserve">Dobava in  vgradnja tampona 0 - 125 mm v temeljna tla pete z uvaljanjem. Površina posega 2 x 30 m,v debelini 0,5 m. </t>
  </si>
  <si>
    <t>Dobava in vgrajevanje betona C16/20 v temelj ojačano z armaturno mrežo Q189; L = 30 m; Š= 1,7 m; V=0,4 m</t>
  </si>
  <si>
    <t>Dobava in izdelava KZ 70% kamen, 30% pusti beton. Vgrajuje se bloke premera min. 0,5 m. Površina KZ v prerezu 3,5 m2; dolžina posega 30 m</t>
  </si>
  <si>
    <t xml:space="preserve">Dobava in  vgradnja grede - tampona 0 - 125 mm v nasip po plasteh 0,5 m z sprotnim uvaljanjem. Površina posega v prerezu 4,9 m2. Povprečna širina 30 m   </t>
  </si>
  <si>
    <t>REKAPITULACIJA STROŠKOV - PLAZ 1</t>
  </si>
  <si>
    <t xml:space="preserve"> Dobava in vgradnja - vzdolžnega kraka ob temelju_ drenažne cevi perforacija 180 - 270 st., FI 200 mm v skupni dolžini ca 30 m z navezavo naprepust (v plazu 2). Zasip s filterskim materialom 0,2 m³/m (pran prodecFI 16-32 mm) in s položitvijo - zaščito PP polsti 2 m²/m. Določitev lokacije - na licu mesta, v času izkopov.</t>
  </si>
  <si>
    <t xml:space="preserve"> Dobava in vgradnja obcestne - vzdolžne drenažne cevi perforacija 180 - 270 st., FI 200 mm v skupni dolžini ca 30,0 m z navezavo na RJ. Zasip s filterskim materialom 0,2 m³/m (pran prodecFI 16-32 mm) in s položitvijo - zaščito PP polsti 2 m²/m. Določitev lokacije - na licu mesta, v času izkopov.</t>
  </si>
  <si>
    <t xml:space="preserve">Izdelava jaškov RJ iz cementnega betona, krožnega prereza Φ 80 cm, globine 1,5 m, z LTŽ rešetkastim pokrovom, vtočne in iztočne glave, postavljen na podložni beton temelja C 20/25 </t>
  </si>
  <si>
    <t>Izdelava novega cestnega prepusta krožnega prereza FI 300 (tip mapikan) na plast betona C16/20, d=10cm z  izkopom in zasipom v območju obstoječega prepusta. Izdelava vtočne/iztočne glave prepusta krožnega prereza</t>
  </si>
  <si>
    <t xml:space="preserve"> Dobava in vgradnja - odvodnjevanja (cevi FI 200 do 300 ali kanalete z zobom) mm v skupni dolžini ca 55,0 m z navezavo na prečne drenaže/cevi.  Določitev lokacije - na licu mesta, v času izkopov.</t>
  </si>
  <si>
    <t>Osnova 100 = JANUAR 2021</t>
  </si>
  <si>
    <t>Datum:30.1.2021</t>
  </si>
  <si>
    <t>Projektantski predračun_LC Gor. Brdo - Malenski Vrh_PLAZ 2</t>
  </si>
  <si>
    <t>Strojni izkopi - odstranitev plazine s stopničenjem in odvoz na deponijo, materiala III. Kat. Površina plazine v prerezu 21,6 m2; Povprečna širina posega 18 m</t>
  </si>
  <si>
    <t xml:space="preserve">Strojno pripravo planuma temeljnih tal za kamnito zložbo 2,1 x 18 m </t>
  </si>
  <si>
    <t xml:space="preserve">Dobava in  položitev ločilnega geosinetetika v območju naleganja tamelja na podlago in stika drenaže z nasipom. Površina posega 7,0 m x 18 m.   </t>
  </si>
  <si>
    <t xml:space="preserve">Dobava in  vgradnja tampona 0 - 125 mm v temeljna tla pete z uvaljanjem. Površina posega 2,5 x 18 m,v debelini 0,5 m. </t>
  </si>
  <si>
    <t>Dobava in vgrajevanje betona C16/20 v temelj ojačano z armaturno mrežo Q189; L = 18 m; Š= 2,1 m; V=0,5 m</t>
  </si>
  <si>
    <t>Dobava in izdelava KZ 70% kamen, 30% pusti beton. Vgrajuje se bloke premera min. 0,5 m. Površina KZ v prerezu 4,9 m2; dolžina posega 18 m</t>
  </si>
  <si>
    <t xml:space="preserve">Dobava in  vgradnja grede - tampona 0 - 125 mm v nasip po plasteh 0,5 m z sprotnim uvaljanjem. Površina posega v prerezu10,3 m2. Povprečna širina 18 m   </t>
  </si>
  <si>
    <t xml:space="preserve"> Dobava in vgradnja - vzdolžnega kraka ob temelju_ drenažne cevi perforacija 180 - 270 st., FI 200 mm v skupni dolžini ca 19 m z navezavo na prepust (na koncu plazu 2). Zasip s filterskim materialom 0,2 m³/m (pran prodecFI 16-32 mm) in s položitvijo - zaščito PP polsti 2 m²/m. Določitev lokacije - na licu mesta, v času izkopov.</t>
  </si>
  <si>
    <t xml:space="preserve"> Dobava in vgradnja obcestne - vzdolžne drenažne cevi perforacija 180 - 270 st., FI 200 mm v skupni dolžini ca 24,0 m z navezavo na RJ. Zasip s filterskim materialom 0,2 m³/m (pran prodecFI 16-32 mm) in s položitvijo - zaščito PP polsti 2 m²/m. Določitev lokacije - na licu mesta, v času izkopov.</t>
  </si>
  <si>
    <t>REKAPITULACIJA STROŠKOV - PLAZ 2</t>
  </si>
  <si>
    <t>PLAZ 2</t>
  </si>
  <si>
    <t>Projektantski predračun_LC Gor. Brdo - Malenski Vrh_PLAZ 3</t>
  </si>
  <si>
    <t>Postavitev in zavarovanje prečnega profila  v območju sanacije. Dolžina posega v profilu 24,1 m</t>
  </si>
  <si>
    <t>Strojni izkopi - odstranitev plazine s stopničenjem in odvoz na deponijo, materiala III. Kat. Površina plazine v prerezu 5,7 m2; Povprečna širina posega 24,1 m</t>
  </si>
  <si>
    <t xml:space="preserve">Strojno pripravo planuma temeljnih tal za kamnito peto 3,5 x 25 m </t>
  </si>
  <si>
    <t xml:space="preserve">Dobava in  položitev ločilnega geosinetetika v območju naleganja kamnite pete na podlago in stika z nasipom. Površina posega 6 m x 25 m.   </t>
  </si>
  <si>
    <t>Dobava in vgrajevanje podložnega betona C16/20 za kamnito peto L = 24 m; Š= 1,3 m; V=0,2 m</t>
  </si>
  <si>
    <t>Dobava in izdelava kamnite pete 90% kamen, 10% pusti beton. Vgrajuje se bloke premera min. 0,5 m.  Površina pete v prerezu 1,0 m2; dolžina posega 24 m</t>
  </si>
  <si>
    <t xml:space="preserve">Dobava in  vgradnja grede - tampona 0 - 125 mm v nasip po plasteh 0,5 m z sprotnim uvaljanjem. Površina posega v prerezu 3,5 m2. Povprečna širina 24 m   </t>
  </si>
  <si>
    <t xml:space="preserve"> Dobava in vgradnja - vzdolžnega kraka ob robu pete_ drenažne cevi perforacija 180 - 270 st., FI 200 mm v skupni dolžini ca 25,0 m z navezavo na iztočno cev in RJ. Zasip s filterskim materialom 0,2 m³/m (pran prodecFI 16-32 mm) in s položitvijo - zaščito PP polsti 2 m²/m. Določitev lokacije - na licu mesta, v času izkopov.</t>
  </si>
  <si>
    <t xml:space="preserve"> Dobava in vgradnja - odvodnjevanja (cevi FI 250 do 300 ali kanalete z zobom) mm v skupni dolžini ca 33,0 m z navezavo na prečne drenaže/cevi.  Določitev lokacije - na licu mesta, v času izkopov.</t>
  </si>
  <si>
    <t>PLAZ 3</t>
  </si>
  <si>
    <t>PLAZ 4 spodnji zid</t>
  </si>
  <si>
    <t>PLAZ 4 zgornji zid</t>
  </si>
  <si>
    <t>PLAZ 4 kamnita peta</t>
  </si>
  <si>
    <t>Projektantski predračun_LC Gor. Brdo - Malenski Vrh_PLAZ 4 spodnji zid</t>
  </si>
  <si>
    <t>Postavitev in zavarovanje prečnega profila  v območju sanacije. Dolžina posega v profilu  = 18 m</t>
  </si>
  <si>
    <t>Strojni izkopi - odstranitev plazine s stopničenjem in odvoz na deponijo, materiala III. Kat. Površina plazine v prerezu 10 m2; Povprečna širina posega 18 m</t>
  </si>
  <si>
    <t xml:space="preserve">Strojno pripravo planuma temeljnih tal za kamnito zložbo 2,3 x 18 m </t>
  </si>
  <si>
    <t xml:space="preserve">Dobava in  vgradnja tampona 0 - 125 mm v temeljna tla pete z uvaljanjem. Površina posega 2,7 x 18 m,v debelini 0,5 m. </t>
  </si>
  <si>
    <t>Dobava in vgrajevanje betona C16/20 v temelj ojačano z armaturno mrežo Q189; L = 18 m; Š= 2,3 m; V=0,5 m</t>
  </si>
  <si>
    <t xml:space="preserve">Dobava in  vgradnja grede - tampona 0 - 125 mm v nasip po plasteh 0,5 m z sprotnim uvaljanjem. Površina posega v prerezu 12,0 m2. Povprečna širina 18 m   </t>
  </si>
  <si>
    <t xml:space="preserve"> Dobava in vgradnja - vzdolžnega kraka ob temelju_ drenažne cevi perforacija 180 - 270 st., FI 200 mm v skupni dolžini ca 19 m z navezavo na prepust (v sredini zložbe). Zasip s filterskim materialom 0,2 m³/m (pran prodecFI 16-32 mm) in s položitvijo - zaščito PP polsti 2 m²/m. Določitev lokacije - na licu mesta, v času izkopov.</t>
  </si>
  <si>
    <t xml:space="preserve"> Dobava in vgradnja - vzdolžnega kraka ob temelju_ drenažne cevi perforacija 180 - 270 st., FI 200 mm v skupni dolžini ca 20 m z navezavo na prepust (v sredini zložbe). Zasip s filterskim materialom 0,2 m³/m (pran prodecFI 16-32 mm) in s položitvijo - zaščito PP polsti 2 m²/m. Določitev lokacije - na licu mesta, v času izkopov.</t>
  </si>
  <si>
    <t>Postavitev in zavarovanje prečnega profila  v območju sanacije. Dolžina posega v profilu  = 19,5 m</t>
  </si>
  <si>
    <t>Strojni izkopi - odstranitev plazine s stopničenjem in odvoz na deponijo, materiala III. Kat. Površina plazine v prerezu 10 m2; Povprečna širina posega 20 m</t>
  </si>
  <si>
    <t xml:space="preserve">Strojno pripravo planuma temeljnih tal za kamnito zložbo 2,3 x 20 m </t>
  </si>
  <si>
    <t xml:space="preserve">Dobava in  položitev ločilnega geosinetetika v območju naleganja tamelja na podlago in stika drenaže z nasipom. Površina posega 7,0 m x 20 m.   </t>
  </si>
  <si>
    <t xml:space="preserve">Dobava in  vgradnja tampona 0 - 125 mm v temeljna tla pete z uvaljanjem. Površina posega 2,7 x 20 m,v debelini 0,5 m. </t>
  </si>
  <si>
    <t>Dobava in vgrajevanje betona C16/20 v temelj ojačano z armaturno mrežo Q189; L = 19,5 m; Š= 2,3 m; V=0,5 m</t>
  </si>
  <si>
    <t>Dobava in izdelava KZ 70% kamen, 30% pusti beton. Vgrajuje se bloke premera min. 0,5 m. Površina KZ v prerezu 7,1 m2; dolžina posega 19,5 m</t>
  </si>
  <si>
    <t xml:space="preserve">Dobava in  vgradnja izkopnega materiala nad KZ zgornji, po plasteh 0,5 m z sprotnim uvaljanjem. Površina posega v prerezu 13,0 m2. Povprečna širina 20 m   </t>
  </si>
  <si>
    <t>Projektantski predračun_LC Gor. Brdo - Malenski Vrh_PLAZ 4 kamnita peta</t>
  </si>
  <si>
    <t>Dobava in izdelava KZ 70% kamen, 30% pusti beton. Vgrajuje se bloke premera min. 0,5 m. Povprečna površina KZ v prerezu 5 m2; dolžina posega 18 m</t>
  </si>
  <si>
    <t>Strojni izkopi - odstranitev plazine s stopničenjem in odvoz na deponijo, materiala III. Kat. Površina plazine v prerezu 6,7 m2; Povprečna širina posega 19,0 m</t>
  </si>
  <si>
    <t xml:space="preserve">Strojno pripravo planuma temeljnih tal za kamnito peto 3,5 x19 m </t>
  </si>
  <si>
    <t xml:space="preserve">Dobava in  položitev ločilnega geosinetetika v območju naleganja kamnite pete na podlago in stika z nasipom. Površina posega 6 m x 19 m.   </t>
  </si>
  <si>
    <t>Dobava in vgrajevanje podložnega betona C16/20 za kamnito peto L = 19 m; Š= 1,3 m; V=0,2 m</t>
  </si>
  <si>
    <t>Dobava in izdelava kamnite pete 90% kamen, 10% pusti beton. Vgrajuje se bloke premera min. 0,5 m.  Površina pete v prerezu 1,0 m2; dolžina posega 19 m</t>
  </si>
  <si>
    <t xml:space="preserve">Dobava in  vgradnja grede - tampona 0 - 125 mm v nasip po plasteh 0,5 m z sprotnim uvaljanjem. Površina posega v prerezu 4,8 m2. Povprečna širina 19 m   </t>
  </si>
  <si>
    <t xml:space="preserve"> Dobava in vgradnja - vzdolžnega kraka ob robu pete_ drenažne cevi perforacija 180 - 270 st., FI 200 mm v skupni dolžini ca 20,0 m z navezavo na iztočno cev in RJ. Zasip s filterskim materialom 0,2 m³/m (pran prodecFI 16-32 mm) in s položitvijo - zaščito PP polsti 2 m²/m. Določitev lokacije - na licu mesta, v času izkopov.</t>
  </si>
  <si>
    <t>Postavitev in zavarovanje prečnega profila  v območju sanacije ceste. Dolžina posega v profilu  274 m</t>
  </si>
  <si>
    <t>Projektantski predračun_LC Gor. Brdo - Malenski Vrh_voziščna konstrukcija</t>
  </si>
  <si>
    <t>Široki strojni izkop v zemljini III. kategorije, debeline 0,7 m vključno z nakladanjem in odvozom na deponijo; izkop širine 4,0 m do matične podlage</t>
  </si>
  <si>
    <r>
      <rPr>
        <b/>
        <sz val="10"/>
        <rFont val="Arial"/>
        <family val="2"/>
        <charset val="238"/>
      </rPr>
      <t>Izdelava spodnjega ustroja ceste</t>
    </r>
    <r>
      <rPr>
        <sz val="10"/>
        <rFont val="Arial"/>
        <family val="2"/>
        <charset val="238"/>
      </rPr>
      <t xml:space="preserve">, dobava in vgradnja kamnitega drobljenca granulacije 0-100 mm v debelini 45 cm z komprimiranjem po slojih min. 30 cm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45 Mpa (odšteti odseki sanacij plazov)</t>
    </r>
  </si>
  <si>
    <r>
      <rPr>
        <b/>
        <sz val="10"/>
        <rFont val="Arial"/>
        <family val="2"/>
        <charset val="238"/>
      </rPr>
      <t>Izdelava zgornjega ustroja ceste</t>
    </r>
    <r>
      <rPr>
        <sz val="10"/>
        <rFont val="Arial"/>
        <family val="2"/>
        <charset val="238"/>
      </rPr>
      <t xml:space="preserve">, dobava in vgradnja kamnitega drobljenca granulacije 0-32 mm v debelini 25 cm z komprimiranjem 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100 MPa ter grobim planiranjem z natančnostjo +/- 5 cm (odšteti odseki sanacij plazov)</t>
    </r>
  </si>
  <si>
    <r>
      <t xml:space="preserve">Izdelava finega planuma pred asfaltiranjem, vključno z utrjevanje do zahtevane nosilnosti in finim planiranje s točnostjo 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1 cm, širina planiranja do 4,0 m.</t>
    </r>
  </si>
  <si>
    <t xml:space="preserve">REKAPITULACIJA sanacije PLAZOV 1 - 4 ter VOZIŠČNE KONSTUKCIJE na LC Gorenje Brdo - Malenski Vrh </t>
  </si>
  <si>
    <t>REKAPITULACIJA STROŠKOV -  PLAZ 3</t>
  </si>
  <si>
    <t>REKAPITULACIJA STROŠKOV - PLAZ 4 spodnji zid</t>
  </si>
  <si>
    <t>REKAPITULACIJA STROŠKOV - PLAZ 4 zgornji zid</t>
  </si>
  <si>
    <t>Projektantski predračun_LC Gor. Brdo - Malenski Vrh_PLAZ 4 zgornji zid</t>
  </si>
  <si>
    <t>REKAPITULACIJA STROŠKOV - PLAZ 4 kamnita peta</t>
  </si>
  <si>
    <t>Dobava in vgrajevanje železnih profilov v temelj dolžine 4,0 m v 2eh linijah v rastru 1,5 m. Dolžina 1. linije = 30 m (20 kos), skupaj 2.liniji - dobava in vgradnja</t>
  </si>
  <si>
    <t>Dobava in vgrajevanje železnih profilov v temelj dolžine 5,0 m v 2eh linijah v rastru 1,5 m. Dolžina 1. linije = 18 m (12 kos), skupaj 2.liniji - dobava in vgradnja</t>
  </si>
  <si>
    <t xml:space="preserve"> Dobava in vgrajevanje železnih profilov dolžine 4,0 m v rastru 1,5 m. Dolžina 1. linije = 24 m (18 ), skupaj 1.linija - dobava in vgradnja</t>
  </si>
  <si>
    <t>Dobava in vgrajevanje železnih profilov v temelj dolžine 5,0 m v 2eh linijah v rastru 1,5 m. Dolžina 1. linije = 19,5m (13 kos), skupaj 2.liniji - dobava in vgradnja</t>
  </si>
  <si>
    <t xml:space="preserve"> Dobava in vgrajevanje železnih profilov dolžine 4,0 m v rastru 1,5 m. Dolžina 1. linije = 19 m (13 ), skupaj 1.linija - dobava in vgradnja</t>
  </si>
  <si>
    <t>Projektantski nadzor nad izvajanjem del. Obračun se bo vršil na podlagi dejanskih dokazljivih stroških izvajalca projektantskega nadzora v obsegu, ki jih bo potrdil nadzor.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</si>
</sst>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0.0"/>
    <numFmt numFmtId="166" formatCode="#,##0.00\ &quot;€&quot;"/>
    <numFmt numFmtId="167" formatCode="#,##0.0\ _€"/>
    <numFmt numFmtId="168" formatCode="#,##0.00\ &quot;SIT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sz val="11"/>
      <color theme="1"/>
      <name val="Arial"/>
      <family val="2"/>
    </font>
    <font>
      <sz val="10"/>
      <name val="Calibri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  <protection locked="0"/>
    </xf>
    <xf numFmtId="164" fontId="1" fillId="0" borderId="1" xfId="1" applyNumberFormat="1" applyBorder="1" applyAlignment="1" applyProtection="1">
      <alignment horizontal="right"/>
    </xf>
    <xf numFmtId="0" fontId="1" fillId="0" borderId="0" xfId="1" applyBorder="1"/>
    <xf numFmtId="164" fontId="3" fillId="0" borderId="2" xfId="1" applyNumberFormat="1" applyFont="1" applyBorder="1" applyAlignment="1" applyProtection="1">
      <alignment horizontal="right"/>
    </xf>
    <xf numFmtId="164" fontId="1" fillId="0" borderId="1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</xf>
    <xf numFmtId="0" fontId="4" fillId="0" borderId="0" xfId="1" applyFont="1" applyFill="1" applyBorder="1" applyAlignment="1">
      <alignment horizontal="right" vertical="center"/>
    </xf>
    <xf numFmtId="0" fontId="1" fillId="0" borderId="0" xfId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64" fontId="6" fillId="0" borderId="0" xfId="1" applyNumberFormat="1" applyFont="1"/>
    <xf numFmtId="164" fontId="8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64" fontId="1" fillId="0" borderId="0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 applyProtection="1">
      <alignment horizontal="right"/>
      <protection locked="0"/>
    </xf>
    <xf numFmtId="164" fontId="3" fillId="0" borderId="1" xfId="1" applyNumberFormat="1" applyFont="1" applyBorder="1" applyAlignment="1" applyProtection="1">
      <alignment horizontal="right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7" fillId="0" borderId="0" xfId="1" applyFont="1"/>
    <xf numFmtId="0" fontId="7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top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</xf>
    <xf numFmtId="16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5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wrapText="1"/>
    </xf>
    <xf numFmtId="0" fontId="4" fillId="0" borderId="7" xfId="1" applyFont="1" applyBorder="1" applyAlignment="1">
      <alignment horizontal="left" wrapText="1"/>
    </xf>
    <xf numFmtId="0" fontId="4" fillId="0" borderId="7" xfId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Border="1" applyAlignment="1" applyProtection="1">
      <alignment horizontal="right"/>
      <protection locked="0"/>
    </xf>
    <xf numFmtId="0" fontId="2" fillId="0" borderId="1" xfId="1" applyFont="1" applyBorder="1" applyAlignment="1">
      <alignment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right"/>
    </xf>
    <xf numFmtId="0" fontId="14" fillId="0" borderId="0" xfId="0" applyFont="1"/>
    <xf numFmtId="49" fontId="6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9" xfId="0" applyBorder="1"/>
    <xf numFmtId="166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166" fontId="8" fillId="0" borderId="1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66" fontId="0" fillId="0" borderId="0" xfId="0" applyNumberFormat="1"/>
    <xf numFmtId="49" fontId="6" fillId="0" borderId="3" xfId="0" applyNumberFormat="1" applyFont="1" applyFill="1" applyBorder="1" applyAlignment="1">
      <alignment horizontal="right" vertical="center"/>
    </xf>
    <xf numFmtId="0" fontId="16" fillId="0" borderId="3" xfId="0" applyFont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166" fontId="17" fillId="0" borderId="0" xfId="0" applyNumberFormat="1" applyFont="1"/>
    <xf numFmtId="0" fontId="0" fillId="0" borderId="12" xfId="0" applyBorder="1"/>
    <xf numFmtId="166" fontId="17" fillId="0" borderId="12" xfId="0" applyNumberFormat="1" applyFont="1" applyBorder="1"/>
    <xf numFmtId="0" fontId="8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right" vertical="center"/>
    </xf>
    <xf numFmtId="166" fontId="17" fillId="0" borderId="1" xfId="0" applyNumberFormat="1" applyFont="1" applyBorder="1"/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14" fillId="0" borderId="1" xfId="0" applyNumberFormat="1" applyFont="1" applyBorder="1" applyAlignment="1" applyProtection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top"/>
    </xf>
    <xf numFmtId="166" fontId="17" fillId="0" borderId="6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19" fillId="0" borderId="0" xfId="1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wrapText="1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</xf>
    <xf numFmtId="0" fontId="0" fillId="0" borderId="0" xfId="0" applyBorder="1"/>
    <xf numFmtId="166" fontId="20" fillId="0" borderId="0" xfId="0" applyNumberFormat="1" applyFont="1" applyBorder="1"/>
    <xf numFmtId="0" fontId="0" fillId="0" borderId="1" xfId="0" applyBorder="1"/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7" fillId="0" borderId="8" xfId="0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right" vertical="top"/>
    </xf>
    <xf numFmtId="166" fontId="9" fillId="0" borderId="8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0" fontId="17" fillId="0" borderId="8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49" fontId="7" fillId="0" borderId="14" xfId="1" applyNumberFormat="1" applyFont="1" applyFill="1" applyBorder="1" applyAlignment="1">
      <alignment horizontal="center" vertical="top"/>
    </xf>
  </cellXfs>
  <cellStyles count="3">
    <cellStyle name="Navadno" xfId="0" builtinId="0"/>
    <cellStyle name="Navadno 2" xfId="1" xr:uid="{00000000-0005-0000-0000-000001000000}"/>
    <cellStyle name="Normal_I-BREZOV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28.42578125" customWidth="1"/>
    <col min="3" max="3" width="15.7109375" customWidth="1"/>
    <col min="4" max="4" width="18.28515625" customWidth="1"/>
    <col min="5" max="5" width="19.140625" customWidth="1"/>
  </cols>
  <sheetData>
    <row r="1" spans="1:5" ht="65.25" customHeight="1" x14ac:dyDescent="0.25">
      <c r="A1" s="187" t="s">
        <v>156</v>
      </c>
      <c r="B1" s="187"/>
      <c r="C1" s="187"/>
      <c r="D1" s="187"/>
      <c r="E1" s="187"/>
    </row>
    <row r="2" spans="1:5" ht="15.75" x14ac:dyDescent="0.25">
      <c r="A2" s="158"/>
      <c r="B2" s="158"/>
      <c r="C2" s="159"/>
      <c r="D2" s="159"/>
      <c r="E2" s="159"/>
    </row>
    <row r="3" spans="1:5" x14ac:dyDescent="0.25">
      <c r="A3" s="162" t="s">
        <v>53</v>
      </c>
      <c r="B3" s="162"/>
      <c r="C3" s="163" t="s">
        <v>54</v>
      </c>
      <c r="D3" s="163" t="s">
        <v>46</v>
      </c>
      <c r="E3" s="163" t="s">
        <v>55</v>
      </c>
    </row>
    <row r="4" spans="1:5" ht="15.75" x14ac:dyDescent="0.25">
      <c r="A4" s="182" t="s">
        <v>80</v>
      </c>
      <c r="B4" s="158"/>
      <c r="C4" s="160">
        <f>'PLAZ 1'!F48</f>
        <v>0</v>
      </c>
      <c r="D4" s="160">
        <f>C4*0.22</f>
        <v>0</v>
      </c>
      <c r="E4" s="160">
        <f>C4+D4</f>
        <v>0</v>
      </c>
    </row>
    <row r="5" spans="1:5" x14ac:dyDescent="0.25">
      <c r="A5" s="182" t="s">
        <v>109</v>
      </c>
      <c r="B5" s="129"/>
      <c r="C5" s="161">
        <f>'PLAZ  2'!F48</f>
        <v>0</v>
      </c>
      <c r="D5" s="160">
        <f t="shared" ref="D5:D7" si="0">C5*0.22</f>
        <v>0</v>
      </c>
      <c r="E5" s="160">
        <f t="shared" ref="E5:E7" si="1">C5+D5</f>
        <v>0</v>
      </c>
    </row>
    <row r="6" spans="1:5" x14ac:dyDescent="0.25">
      <c r="A6" s="182" t="s">
        <v>120</v>
      </c>
      <c r="B6" s="129"/>
      <c r="C6" s="161">
        <f>'PLAZ 3'!F41</f>
        <v>0</v>
      </c>
      <c r="D6" s="160">
        <f t="shared" si="0"/>
        <v>0</v>
      </c>
      <c r="E6" s="160">
        <f t="shared" si="1"/>
        <v>0</v>
      </c>
    </row>
    <row r="7" spans="1:5" x14ac:dyDescent="0.25">
      <c r="A7" s="182" t="s">
        <v>121</v>
      </c>
      <c r="B7" s="170"/>
      <c r="C7" s="171">
        <f>'PLAZ  4 sp. ZID'!F41</f>
        <v>0</v>
      </c>
      <c r="D7" s="160">
        <f t="shared" si="0"/>
        <v>0</v>
      </c>
      <c r="E7" s="160">
        <f t="shared" si="1"/>
        <v>0</v>
      </c>
    </row>
    <row r="8" spans="1:5" x14ac:dyDescent="0.25">
      <c r="A8" s="182" t="s">
        <v>122</v>
      </c>
      <c r="B8" s="170"/>
      <c r="C8" s="171">
        <f>'PLAZ  4 zg. ZID'!F39</f>
        <v>0</v>
      </c>
      <c r="D8" s="160">
        <f t="shared" ref="D8" si="2">C8*0.22</f>
        <v>0</v>
      </c>
      <c r="E8" s="160">
        <f t="shared" ref="E8" si="3">C8+D8</f>
        <v>0</v>
      </c>
    </row>
    <row r="9" spans="1:5" x14ac:dyDescent="0.25">
      <c r="A9" s="182" t="s">
        <v>123</v>
      </c>
      <c r="B9" s="170"/>
      <c r="C9" s="171">
        <f>'PLAZ 4 kamnita peta'!F42</f>
        <v>0</v>
      </c>
      <c r="D9" s="160">
        <f t="shared" ref="D9" si="4">C9*0.22</f>
        <v>0</v>
      </c>
      <c r="E9" s="160">
        <f t="shared" ref="E9" si="5">C9+D9</f>
        <v>0</v>
      </c>
    </row>
    <row r="10" spans="1:5" x14ac:dyDescent="0.25">
      <c r="A10" s="183" t="s">
        <v>66</v>
      </c>
      <c r="B10" s="177"/>
      <c r="C10" s="178">
        <f>'VOZIŠČNA KONSTRUKCIJA'!F41</f>
        <v>0</v>
      </c>
      <c r="D10" s="160">
        <f t="shared" ref="D10" si="6">C10*0.22</f>
        <v>0</v>
      </c>
      <c r="E10" s="160">
        <f t="shared" ref="E10" si="7">C10+D10</f>
        <v>0</v>
      </c>
    </row>
    <row r="11" spans="1:5" x14ac:dyDescent="0.25">
      <c r="A11" s="186" t="s">
        <v>56</v>
      </c>
      <c r="B11" s="184"/>
      <c r="C11" s="185">
        <f>SUM(C4:C10)</f>
        <v>0</v>
      </c>
      <c r="D11" s="185">
        <f>SUM(D4:D10)</f>
        <v>0</v>
      </c>
      <c r="E11" s="185">
        <f>SUM(E4:E10)</f>
        <v>0</v>
      </c>
    </row>
    <row r="13" spans="1:5" x14ac:dyDescent="0.25">
      <c r="A13" s="40"/>
      <c r="B13" s="41"/>
      <c r="C13" s="41"/>
      <c r="D13" s="49"/>
      <c r="E13" s="50"/>
    </row>
    <row r="14" spans="1:5" x14ac:dyDescent="0.25">
      <c r="A14" s="43"/>
      <c r="B14" s="44"/>
      <c r="C14" s="44"/>
      <c r="D14" s="45"/>
      <c r="E14" s="1"/>
    </row>
    <row r="15" spans="1:5" x14ac:dyDescent="0.25">
      <c r="A15" s="40"/>
      <c r="B15" s="41"/>
      <c r="C15" s="41"/>
      <c r="D15" s="49"/>
      <c r="E15" s="50"/>
    </row>
    <row r="16" spans="1:5" x14ac:dyDescent="0.25">
      <c r="A16" s="43"/>
      <c r="B16" s="44"/>
      <c r="C16" s="44"/>
      <c r="D16" s="45"/>
      <c r="E16" s="1"/>
    </row>
  </sheetData>
  <mergeCells count="1">
    <mergeCell ref="A1:E1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view="pageBreakPreview" topLeftCell="A25" zoomScaleNormal="100" zoomScaleSheetLayoutView="100" workbookViewId="0">
      <selection activeCell="B34" sqref="B34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81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66" t="s">
        <v>59</v>
      </c>
      <c r="C6" s="167" t="s">
        <v>33</v>
      </c>
      <c r="D6" s="167">
        <v>20</v>
      </c>
      <c r="E6" s="168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58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82</v>
      </c>
      <c r="C8" s="11" t="s">
        <v>9</v>
      </c>
      <c r="D8" s="12">
        <v>9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57</v>
      </c>
      <c r="C9" s="11" t="s">
        <v>13</v>
      </c>
      <c r="D9" s="12">
        <f>30*2</f>
        <v>60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36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23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83</v>
      </c>
      <c r="C13" s="77" t="s">
        <v>17</v>
      </c>
      <c r="D13" s="78">
        <f>30*11</f>
        <v>330</v>
      </c>
      <c r="E13" s="79">
        <v>0</v>
      </c>
      <c r="F13" s="80">
        <f t="shared" ref="F13:F31" si="0">D13*E13</f>
        <v>0</v>
      </c>
    </row>
    <row r="14" spans="1:6" ht="28.5" customHeight="1" x14ac:dyDescent="0.25">
      <c r="A14" s="75" t="s">
        <v>10</v>
      </c>
      <c r="B14" s="81" t="s">
        <v>84</v>
      </c>
      <c r="C14" s="82" t="s">
        <v>12</v>
      </c>
      <c r="D14" s="83">
        <f>1.7*30</f>
        <v>51</v>
      </c>
      <c r="E14" s="79">
        <v>0</v>
      </c>
      <c r="F14" s="80">
        <f t="shared" si="0"/>
        <v>0</v>
      </c>
    </row>
    <row r="15" spans="1:6" ht="54.75" customHeight="1" x14ac:dyDescent="0.25">
      <c r="A15" s="75" t="s">
        <v>14</v>
      </c>
      <c r="B15" s="76" t="s">
        <v>85</v>
      </c>
      <c r="C15" s="77" t="s">
        <v>12</v>
      </c>
      <c r="D15" s="78">
        <f>7*30</f>
        <v>210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86</v>
      </c>
      <c r="C16" s="77" t="s">
        <v>17</v>
      </c>
      <c r="D16" s="78">
        <f>2*30*0.5</f>
        <v>30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28</v>
      </c>
      <c r="B17" s="76" t="s">
        <v>87</v>
      </c>
      <c r="C17" s="77" t="s">
        <v>17</v>
      </c>
      <c r="D17" s="94">
        <f>(1.7*0.4)*30</f>
        <v>20.400000000000002</v>
      </c>
      <c r="E17" s="95">
        <v>0</v>
      </c>
      <c r="F17" s="96">
        <f t="shared" si="0"/>
        <v>0</v>
      </c>
    </row>
    <row r="18" spans="1:12" ht="60" customHeight="1" x14ac:dyDescent="0.25">
      <c r="A18" s="75" t="s">
        <v>29</v>
      </c>
      <c r="B18" s="76" t="s">
        <v>88</v>
      </c>
      <c r="C18" s="77" t="s">
        <v>17</v>
      </c>
      <c r="D18" s="78">
        <f>30*3.5</f>
        <v>105</v>
      </c>
      <c r="E18" s="79">
        <v>0</v>
      </c>
      <c r="F18" s="80">
        <f t="shared" si="0"/>
        <v>0</v>
      </c>
    </row>
    <row r="19" spans="1:12" ht="51.75" x14ac:dyDescent="0.25">
      <c r="A19" s="75" t="s">
        <v>27</v>
      </c>
      <c r="B19" s="76" t="s">
        <v>89</v>
      </c>
      <c r="C19" s="77" t="s">
        <v>17</v>
      </c>
      <c r="D19" s="78">
        <f>4.9*30</f>
        <v>147</v>
      </c>
      <c r="E19" s="79">
        <v>0</v>
      </c>
      <c r="F19" s="80">
        <f t="shared" si="0"/>
        <v>0</v>
      </c>
    </row>
    <row r="20" spans="1:12" s="105" customFormat="1" ht="52.5" customHeight="1" x14ac:dyDescent="0.25">
      <c r="A20" s="75" t="s">
        <v>30</v>
      </c>
      <c r="B20" s="84" t="s">
        <v>162</v>
      </c>
      <c r="C20" s="82" t="s">
        <v>9</v>
      </c>
      <c r="D20" s="101">
        <v>40</v>
      </c>
      <c r="E20" s="102">
        <v>0</v>
      </c>
      <c r="F20" s="103">
        <f>D20*E20</f>
        <v>0</v>
      </c>
      <c r="G20" s="104"/>
      <c r="I20" s="106"/>
      <c r="J20" s="107"/>
      <c r="K20" s="106"/>
      <c r="L20" s="106"/>
    </row>
    <row r="21" spans="1:12" x14ac:dyDescent="0.25">
      <c r="A21" s="75"/>
      <c r="B21" s="76"/>
      <c r="C21" s="77"/>
      <c r="D21" s="78"/>
      <c r="E21" s="97" t="s">
        <v>35</v>
      </c>
      <c r="F21" s="98">
        <f>SUM(F13:F20)</f>
        <v>0</v>
      </c>
    </row>
    <row r="22" spans="1:12" ht="18.75" customHeight="1" x14ac:dyDescent="0.25">
      <c r="A22" s="88" t="s">
        <v>16</v>
      </c>
      <c r="B22" s="89" t="s">
        <v>43</v>
      </c>
      <c r="C22" s="90"/>
      <c r="D22" s="91"/>
      <c r="E22" s="92"/>
      <c r="F22" s="93"/>
    </row>
    <row r="23" spans="1:12" ht="93" customHeight="1" x14ac:dyDescent="0.25">
      <c r="A23" s="154" t="s">
        <v>8</v>
      </c>
      <c r="B23" s="76" t="s">
        <v>91</v>
      </c>
      <c r="C23" s="77" t="s">
        <v>13</v>
      </c>
      <c r="D23" s="78">
        <v>30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4" t="s">
        <v>10</v>
      </c>
      <c r="B24" s="76" t="s">
        <v>92</v>
      </c>
      <c r="C24" s="77" t="s">
        <v>13</v>
      </c>
      <c r="D24" s="78">
        <v>30</v>
      </c>
      <c r="E24" s="79">
        <v>0</v>
      </c>
      <c r="F24" s="80">
        <f t="shared" si="0"/>
        <v>0</v>
      </c>
    </row>
    <row r="25" spans="1:12" ht="54" customHeight="1" x14ac:dyDescent="0.25">
      <c r="A25" s="154" t="s">
        <v>14</v>
      </c>
      <c r="B25" s="76" t="s">
        <v>79</v>
      </c>
      <c r="C25" s="77" t="s">
        <v>13</v>
      </c>
      <c r="D25" s="78">
        <v>25</v>
      </c>
      <c r="E25" s="79">
        <v>0</v>
      </c>
      <c r="F25" s="80">
        <f t="shared" si="0"/>
        <v>0</v>
      </c>
    </row>
    <row r="26" spans="1:12" ht="59.25" customHeight="1" x14ac:dyDescent="0.25">
      <c r="A26" s="154" t="s">
        <v>18</v>
      </c>
      <c r="B26" s="84" t="s">
        <v>93</v>
      </c>
      <c r="C26" s="62" t="s">
        <v>9</v>
      </c>
      <c r="D26" s="83">
        <v>0</v>
      </c>
      <c r="E26" s="63">
        <v>0</v>
      </c>
      <c r="F26" s="102">
        <f t="shared" si="0"/>
        <v>0</v>
      </c>
    </row>
    <row r="27" spans="1:12" ht="63.75" customHeight="1" x14ac:dyDescent="0.25">
      <c r="A27" s="154" t="s">
        <v>28</v>
      </c>
      <c r="B27" s="110" t="s">
        <v>94</v>
      </c>
      <c r="C27" s="108" t="s">
        <v>39</v>
      </c>
      <c r="D27" s="78">
        <v>0</v>
      </c>
      <c r="E27" s="95">
        <v>0</v>
      </c>
      <c r="F27" s="102">
        <f t="shared" si="0"/>
        <v>0</v>
      </c>
      <c r="I27" t="s">
        <v>51</v>
      </c>
    </row>
    <row r="28" spans="1:12" ht="54.75" customHeight="1" x14ac:dyDescent="0.25">
      <c r="A28" s="154" t="s">
        <v>29</v>
      </c>
      <c r="B28" s="76" t="s">
        <v>95</v>
      </c>
      <c r="C28" s="77" t="s">
        <v>13</v>
      </c>
      <c r="D28" s="78">
        <v>0</v>
      </c>
      <c r="E28" s="79">
        <v>0</v>
      </c>
      <c r="F28" s="80">
        <f t="shared" si="0"/>
        <v>0</v>
      </c>
    </row>
    <row r="29" spans="1:12" ht="19.5" customHeight="1" x14ac:dyDescent="0.25">
      <c r="A29" s="75"/>
      <c r="B29" s="76"/>
      <c r="C29" s="77"/>
      <c r="D29" s="78"/>
      <c r="E29" s="97" t="s">
        <v>34</v>
      </c>
      <c r="F29" s="98">
        <f>SUM(F23:F28)</f>
        <v>0</v>
      </c>
    </row>
    <row r="30" spans="1:12" ht="15" customHeight="1" x14ac:dyDescent="0.25">
      <c r="A30" s="99" t="s">
        <v>19</v>
      </c>
      <c r="B30" s="100" t="s">
        <v>44</v>
      </c>
      <c r="C30" s="77"/>
      <c r="D30" s="78"/>
      <c r="E30" s="79"/>
      <c r="F30" s="80"/>
    </row>
    <row r="31" spans="1:12" ht="39" x14ac:dyDescent="0.25">
      <c r="A31" s="75" t="s">
        <v>8</v>
      </c>
      <c r="B31" s="10" t="s">
        <v>15</v>
      </c>
      <c r="C31" s="11" t="s">
        <v>12</v>
      </c>
      <c r="D31" s="12">
        <f>30*4</f>
        <v>120</v>
      </c>
      <c r="E31" s="13">
        <v>0</v>
      </c>
      <c r="F31" s="153">
        <f t="shared" si="0"/>
        <v>0</v>
      </c>
    </row>
    <row r="32" spans="1:12" x14ac:dyDescent="0.25">
      <c r="A32" s="56"/>
      <c r="B32" s="56"/>
      <c r="C32" s="56"/>
      <c r="D32" s="56"/>
      <c r="E32" s="97" t="s">
        <v>37</v>
      </c>
      <c r="F32" s="16">
        <f>F31</f>
        <v>0</v>
      </c>
    </row>
    <row r="33" spans="1:12" x14ac:dyDescent="0.25">
      <c r="A33" s="20" t="s">
        <v>24</v>
      </c>
      <c r="B33" s="21" t="s">
        <v>20</v>
      </c>
      <c r="C33" s="22"/>
      <c r="D33" s="23"/>
      <c r="E33" s="24"/>
      <c r="F33" s="25"/>
    </row>
    <row r="34" spans="1:12" s="122" customFormat="1" ht="51" x14ac:dyDescent="0.2">
      <c r="A34" s="9" t="s">
        <v>8</v>
      </c>
      <c r="B34" s="10" t="s">
        <v>167</v>
      </c>
      <c r="C34" s="19" t="s">
        <v>40</v>
      </c>
      <c r="D34" s="26">
        <v>32</v>
      </c>
      <c r="E34" s="27">
        <v>0</v>
      </c>
      <c r="F34" s="14">
        <f>D34*E34</f>
        <v>0</v>
      </c>
    </row>
    <row r="35" spans="1:12" ht="18.75" customHeight="1" x14ac:dyDescent="0.25">
      <c r="A35" s="157" t="s">
        <v>10</v>
      </c>
      <c r="B35" s="120" t="s">
        <v>52</v>
      </c>
      <c r="C35" s="155" t="s">
        <v>42</v>
      </c>
      <c r="D35" s="156">
        <v>320</v>
      </c>
      <c r="E35" s="119">
        <v>0</v>
      </c>
      <c r="F35" s="121">
        <f>D35*E35</f>
        <v>0</v>
      </c>
    </row>
    <row r="36" spans="1:12" ht="40.5" customHeight="1" x14ac:dyDescent="0.25">
      <c r="A36" s="116" t="s">
        <v>14</v>
      </c>
      <c r="B36" s="111" t="s">
        <v>21</v>
      </c>
      <c r="C36" s="112" t="s">
        <v>9</v>
      </c>
      <c r="D36" s="113">
        <v>1</v>
      </c>
      <c r="E36" s="114">
        <v>0</v>
      </c>
      <c r="F36" s="121">
        <f>D36*E36</f>
        <v>0</v>
      </c>
    </row>
    <row r="37" spans="1:12" x14ac:dyDescent="0.25">
      <c r="A37" s="115"/>
      <c r="B37" s="115"/>
      <c r="C37" s="115"/>
      <c r="D37" s="115"/>
      <c r="E37" s="97" t="s">
        <v>38</v>
      </c>
      <c r="F37" s="16">
        <f>SUM(F34:F36)</f>
        <v>0</v>
      </c>
    </row>
    <row r="38" spans="1:12" x14ac:dyDescent="0.25">
      <c r="A38" s="28"/>
      <c r="B38" s="29"/>
      <c r="C38" s="30"/>
      <c r="D38" s="31"/>
      <c r="E38" s="32"/>
      <c r="F38" s="33"/>
      <c r="G38" s="28"/>
      <c r="H38" s="29"/>
      <c r="I38" s="30"/>
      <c r="J38" s="31"/>
      <c r="K38" s="32"/>
      <c r="L38" s="33"/>
    </row>
    <row r="39" spans="1:12" ht="15.75" customHeight="1" x14ac:dyDescent="0.25">
      <c r="A39" s="191" t="s">
        <v>90</v>
      </c>
      <c r="B39" s="192"/>
      <c r="C39" s="192"/>
      <c r="D39" s="192"/>
      <c r="E39" s="192"/>
      <c r="F39" s="192"/>
      <c r="G39" s="28"/>
      <c r="H39" s="29"/>
      <c r="I39" s="30"/>
      <c r="J39" s="31"/>
      <c r="K39" s="32"/>
      <c r="L39" s="33"/>
    </row>
    <row r="40" spans="1:12" ht="15.75" customHeight="1" x14ac:dyDescent="0.25">
      <c r="A40" s="123" t="s">
        <v>6</v>
      </c>
      <c r="B40" s="151" t="s">
        <v>7</v>
      </c>
      <c r="C40" s="124"/>
      <c r="D40" s="125"/>
      <c r="E40" s="126"/>
      <c r="F40" s="127">
        <f>F10</f>
        <v>0</v>
      </c>
      <c r="G40" s="193"/>
      <c r="H40" s="193"/>
      <c r="I40" s="193"/>
      <c r="J40" s="193"/>
      <c r="K40" s="193"/>
      <c r="L40" s="193"/>
    </row>
    <row r="41" spans="1:12" ht="15.75" customHeight="1" x14ac:dyDescent="0.25">
      <c r="A41" s="128" t="s">
        <v>11</v>
      </c>
      <c r="B41" s="152" t="str">
        <f>B12</f>
        <v>GRADBENA IN ZEMELJSKA DELA</v>
      </c>
      <c r="C41" s="129"/>
      <c r="D41" s="130"/>
      <c r="E41" s="131"/>
      <c r="F41" s="132">
        <f>F21</f>
        <v>0</v>
      </c>
      <c r="G41" s="165"/>
      <c r="H41" s="165"/>
      <c r="I41" s="165"/>
      <c r="J41" s="165"/>
      <c r="K41" s="165"/>
      <c r="L41" s="165"/>
    </row>
    <row r="42" spans="1:12" ht="15.75" customHeight="1" x14ac:dyDescent="0.25">
      <c r="A42" s="128" t="s">
        <v>16</v>
      </c>
      <c r="B42" s="152" t="str">
        <f>B22</f>
        <v>ODVODNJA IN DRENIRANJE</v>
      </c>
      <c r="C42" s="129"/>
      <c r="D42" s="130"/>
      <c r="E42" s="131"/>
      <c r="F42" s="132">
        <f>F29</f>
        <v>0</v>
      </c>
      <c r="G42" s="165"/>
      <c r="H42" s="165"/>
      <c r="I42" s="165"/>
      <c r="J42" s="165"/>
      <c r="K42" s="165"/>
      <c r="L42" s="165"/>
    </row>
    <row r="43" spans="1:12" ht="15.75" customHeight="1" x14ac:dyDescent="0.25">
      <c r="A43" s="128" t="s">
        <v>19</v>
      </c>
      <c r="B43" s="152" t="str">
        <f>B30</f>
        <v>ZUNANJA UREDITEV</v>
      </c>
      <c r="C43" s="129"/>
      <c r="D43" s="130"/>
      <c r="E43" s="131"/>
      <c r="F43" s="132">
        <f>F32</f>
        <v>0</v>
      </c>
      <c r="G43" s="165"/>
      <c r="H43" s="165"/>
      <c r="I43" s="165"/>
      <c r="J43" s="165"/>
      <c r="K43" s="165"/>
      <c r="L43" s="165"/>
    </row>
    <row r="44" spans="1:12" x14ac:dyDescent="0.25">
      <c r="A44" s="133" t="s">
        <v>24</v>
      </c>
      <c r="B44" s="152" t="str">
        <f>B33</f>
        <v>OSTALI STROŠKI</v>
      </c>
      <c r="C44" s="129"/>
      <c r="D44" s="130"/>
      <c r="E44" s="131"/>
      <c r="F44" s="132">
        <f>F37</f>
        <v>0</v>
      </c>
      <c r="G44" s="34"/>
      <c r="H44" s="164"/>
      <c r="I44" s="35"/>
      <c r="J44" s="36"/>
      <c r="K44" s="15"/>
      <c r="L44" s="37"/>
    </row>
    <row r="45" spans="1:12" x14ac:dyDescent="0.25">
      <c r="A45" s="194" t="s">
        <v>50</v>
      </c>
      <c r="B45" s="194"/>
      <c r="C45" s="194"/>
      <c r="D45" s="194"/>
      <c r="E45" s="195">
        <f>SUM(F40:F44)</f>
        <v>0</v>
      </c>
      <c r="F45" s="195"/>
      <c r="G45" s="34"/>
      <c r="H45" s="196"/>
      <c r="I45" s="196"/>
      <c r="J45" s="196"/>
      <c r="K45" s="196"/>
      <c r="L45" s="37"/>
    </row>
    <row r="46" spans="1:12" x14ac:dyDescent="0.25">
      <c r="A46" s="109"/>
      <c r="D46" s="134"/>
      <c r="F46" s="135"/>
      <c r="G46" s="34"/>
      <c r="H46" s="38"/>
      <c r="I46" s="35"/>
      <c r="J46" s="36"/>
      <c r="K46" s="15"/>
      <c r="L46" s="37"/>
    </row>
    <row r="47" spans="1:12" x14ac:dyDescent="0.25">
      <c r="A47" s="136" t="s">
        <v>41</v>
      </c>
      <c r="B47" s="137" t="s">
        <v>45</v>
      </c>
      <c r="C47" s="138"/>
      <c r="D47" s="139"/>
      <c r="E47" s="140"/>
      <c r="F47" s="150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197" t="s">
        <v>48</v>
      </c>
      <c r="B48" s="197"/>
      <c r="C48" s="197"/>
      <c r="D48" s="197"/>
      <c r="F48" s="141">
        <f>SUM(E45+F47)</f>
        <v>0</v>
      </c>
      <c r="G48" s="144"/>
      <c r="H48" s="164"/>
      <c r="I48" s="145"/>
      <c r="J48" s="145"/>
      <c r="K48" s="146"/>
      <c r="L48" s="147"/>
    </row>
    <row r="49" spans="1:12" x14ac:dyDescent="0.25">
      <c r="A49" s="109"/>
      <c r="D49" s="134"/>
      <c r="F49" s="135"/>
      <c r="G49" s="148"/>
      <c r="H49" s="60"/>
      <c r="I49" s="61"/>
      <c r="J49" s="61"/>
      <c r="K49" s="149"/>
      <c r="L49" s="15"/>
    </row>
    <row r="50" spans="1:12" ht="15.75" thickBot="1" x14ac:dyDescent="0.3">
      <c r="A50" s="189" t="s">
        <v>46</v>
      </c>
      <c r="B50" s="189"/>
      <c r="C50" s="189"/>
      <c r="D50" s="189"/>
      <c r="E50" s="142"/>
      <c r="F50" s="143">
        <f>F48*0.22</f>
        <v>0</v>
      </c>
      <c r="G50" s="42"/>
      <c r="H50" s="46"/>
      <c r="I50" s="47"/>
      <c r="J50" s="47"/>
      <c r="K50" s="48"/>
      <c r="L50" s="1"/>
    </row>
    <row r="51" spans="1:12" ht="15.75" thickTop="1" x14ac:dyDescent="0.25">
      <c r="A51" s="190" t="s">
        <v>47</v>
      </c>
      <c r="B51" s="190"/>
      <c r="C51" s="190"/>
      <c r="D51" s="190"/>
      <c r="F51" s="141">
        <f>SUM(F50+F48)</f>
        <v>0</v>
      </c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96</v>
      </c>
      <c r="C53" s="41"/>
      <c r="D53" s="41"/>
      <c r="E53" s="49"/>
      <c r="F53" s="50" t="s">
        <v>25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97</v>
      </c>
      <c r="C55" s="41"/>
      <c r="D55" s="41"/>
      <c r="E55" s="49"/>
      <c r="F55" s="50" t="s">
        <v>26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1:F1"/>
    <mergeCell ref="A50:D50"/>
    <mergeCell ref="A51:D51"/>
    <mergeCell ref="A39:F39"/>
    <mergeCell ref="G40:L40"/>
    <mergeCell ref="A45:D45"/>
    <mergeCell ref="E45:F45"/>
    <mergeCell ref="H45:K45"/>
    <mergeCell ref="A48:D48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7" max="5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98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66" t="s">
        <v>59</v>
      </c>
      <c r="C6" s="167" t="s">
        <v>33</v>
      </c>
      <c r="D6" s="167">
        <v>10</v>
      </c>
      <c r="E6" s="168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58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82</v>
      </c>
      <c r="C8" s="11" t="s">
        <v>9</v>
      </c>
      <c r="D8" s="12">
        <v>5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57</v>
      </c>
      <c r="C9" s="11" t="s">
        <v>13</v>
      </c>
      <c r="D9" s="12">
        <f>20*2</f>
        <v>40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36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23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99</v>
      </c>
      <c r="C13" s="77" t="s">
        <v>17</v>
      </c>
      <c r="D13" s="78">
        <f>18*21.6</f>
        <v>388.8</v>
      </c>
      <c r="E13" s="79">
        <v>0</v>
      </c>
      <c r="F13" s="80">
        <f t="shared" ref="F13:F31" si="0">D13*E13</f>
        <v>0</v>
      </c>
    </row>
    <row r="14" spans="1:6" ht="28.5" customHeight="1" x14ac:dyDescent="0.25">
      <c r="A14" s="75" t="s">
        <v>10</v>
      </c>
      <c r="B14" s="81" t="s">
        <v>100</v>
      </c>
      <c r="C14" s="82" t="s">
        <v>12</v>
      </c>
      <c r="D14" s="83">
        <f>2.1*18</f>
        <v>37.800000000000004</v>
      </c>
      <c r="E14" s="79">
        <v>0</v>
      </c>
      <c r="F14" s="80">
        <f t="shared" si="0"/>
        <v>0</v>
      </c>
    </row>
    <row r="15" spans="1:6" ht="54.75" customHeight="1" x14ac:dyDescent="0.25">
      <c r="A15" s="75" t="s">
        <v>14</v>
      </c>
      <c r="B15" s="76" t="s">
        <v>101</v>
      </c>
      <c r="C15" s="77" t="s">
        <v>12</v>
      </c>
      <c r="D15" s="78">
        <f>7*18</f>
        <v>126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102</v>
      </c>
      <c r="C16" s="77" t="s">
        <v>17</v>
      </c>
      <c r="D16" s="78">
        <f>2.5*18*0.5</f>
        <v>22.5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28</v>
      </c>
      <c r="B17" s="76" t="s">
        <v>103</v>
      </c>
      <c r="C17" s="77" t="s">
        <v>17</v>
      </c>
      <c r="D17" s="94">
        <f>(2.1*0.5)*18</f>
        <v>18.900000000000002</v>
      </c>
      <c r="E17" s="95">
        <v>0</v>
      </c>
      <c r="F17" s="96">
        <f t="shared" si="0"/>
        <v>0</v>
      </c>
    </row>
    <row r="18" spans="1:12" ht="60" customHeight="1" x14ac:dyDescent="0.25">
      <c r="A18" s="75" t="s">
        <v>29</v>
      </c>
      <c r="B18" s="76" t="s">
        <v>104</v>
      </c>
      <c r="C18" s="77" t="s">
        <v>17</v>
      </c>
      <c r="D18" s="78">
        <f>18*4.9</f>
        <v>88.2</v>
      </c>
      <c r="E18" s="79">
        <v>0</v>
      </c>
      <c r="F18" s="80">
        <f t="shared" si="0"/>
        <v>0</v>
      </c>
    </row>
    <row r="19" spans="1:12" ht="51.75" x14ac:dyDescent="0.25">
      <c r="A19" s="75" t="s">
        <v>27</v>
      </c>
      <c r="B19" s="76" t="s">
        <v>105</v>
      </c>
      <c r="C19" s="77" t="s">
        <v>17</v>
      </c>
      <c r="D19" s="78">
        <f>10.3*18</f>
        <v>185.4</v>
      </c>
      <c r="E19" s="79">
        <v>0</v>
      </c>
      <c r="F19" s="80">
        <f t="shared" si="0"/>
        <v>0</v>
      </c>
    </row>
    <row r="20" spans="1:12" s="105" customFormat="1" ht="52.5" customHeight="1" x14ac:dyDescent="0.25">
      <c r="A20" s="75" t="s">
        <v>30</v>
      </c>
      <c r="B20" s="84" t="s">
        <v>163</v>
      </c>
      <c r="C20" s="82" t="s">
        <v>9</v>
      </c>
      <c r="D20" s="101">
        <v>24</v>
      </c>
      <c r="E20" s="102">
        <v>0</v>
      </c>
      <c r="F20" s="103">
        <f>D20*E20</f>
        <v>0</v>
      </c>
      <c r="G20" s="104"/>
      <c r="I20" s="106"/>
      <c r="J20" s="107"/>
      <c r="K20" s="106"/>
      <c r="L20" s="106"/>
    </row>
    <row r="21" spans="1:12" x14ac:dyDescent="0.25">
      <c r="A21" s="75"/>
      <c r="B21" s="76"/>
      <c r="C21" s="77"/>
      <c r="D21" s="78"/>
      <c r="E21" s="97" t="s">
        <v>35</v>
      </c>
      <c r="F21" s="98">
        <f>SUM(F13:F20)</f>
        <v>0</v>
      </c>
    </row>
    <row r="22" spans="1:12" ht="18.75" customHeight="1" x14ac:dyDescent="0.25">
      <c r="A22" s="88" t="s">
        <v>16</v>
      </c>
      <c r="B22" s="89" t="s">
        <v>43</v>
      </c>
      <c r="C22" s="90"/>
      <c r="D22" s="91"/>
      <c r="E22" s="92"/>
      <c r="F22" s="93"/>
    </row>
    <row r="23" spans="1:12" ht="93" customHeight="1" x14ac:dyDescent="0.25">
      <c r="A23" s="154" t="s">
        <v>8</v>
      </c>
      <c r="B23" s="76" t="s">
        <v>106</v>
      </c>
      <c r="C23" s="77" t="s">
        <v>13</v>
      </c>
      <c r="D23" s="78">
        <v>19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4" t="s">
        <v>10</v>
      </c>
      <c r="B24" s="76" t="s">
        <v>107</v>
      </c>
      <c r="C24" s="77" t="s">
        <v>13</v>
      </c>
      <c r="D24" s="78">
        <v>24</v>
      </c>
      <c r="E24" s="79">
        <v>0</v>
      </c>
      <c r="F24" s="80">
        <f t="shared" si="0"/>
        <v>0</v>
      </c>
    </row>
    <row r="25" spans="1:12" ht="54" customHeight="1" x14ac:dyDescent="0.25">
      <c r="A25" s="154" t="s">
        <v>14</v>
      </c>
      <c r="B25" s="76" t="s">
        <v>79</v>
      </c>
      <c r="C25" s="77" t="s">
        <v>13</v>
      </c>
      <c r="D25" s="78">
        <v>25</v>
      </c>
      <c r="E25" s="79">
        <v>0</v>
      </c>
      <c r="F25" s="80">
        <f t="shared" si="0"/>
        <v>0</v>
      </c>
    </row>
    <row r="26" spans="1:12" ht="59.25" customHeight="1" x14ac:dyDescent="0.25">
      <c r="A26" s="154" t="s">
        <v>18</v>
      </c>
      <c r="B26" s="84" t="s">
        <v>93</v>
      </c>
      <c r="C26" s="62" t="s">
        <v>9</v>
      </c>
      <c r="D26" s="83">
        <v>1</v>
      </c>
      <c r="E26" s="63">
        <v>0</v>
      </c>
      <c r="F26" s="102">
        <f t="shared" si="0"/>
        <v>0</v>
      </c>
    </row>
    <row r="27" spans="1:12" ht="63.75" customHeight="1" x14ac:dyDescent="0.25">
      <c r="A27" s="154" t="s">
        <v>28</v>
      </c>
      <c r="B27" s="110" t="s">
        <v>94</v>
      </c>
      <c r="C27" s="108" t="s">
        <v>39</v>
      </c>
      <c r="D27" s="78">
        <v>9</v>
      </c>
      <c r="E27" s="95">
        <v>0</v>
      </c>
      <c r="F27" s="102">
        <f t="shared" si="0"/>
        <v>0</v>
      </c>
      <c r="I27" t="s">
        <v>51</v>
      </c>
    </row>
    <row r="28" spans="1:12" ht="54.75" customHeight="1" x14ac:dyDescent="0.25">
      <c r="A28" s="154" t="s">
        <v>29</v>
      </c>
      <c r="B28" s="76" t="s">
        <v>95</v>
      </c>
      <c r="C28" s="77" t="s">
        <v>13</v>
      </c>
      <c r="D28" s="78">
        <v>55</v>
      </c>
      <c r="E28" s="79">
        <v>0</v>
      </c>
      <c r="F28" s="80">
        <f t="shared" si="0"/>
        <v>0</v>
      </c>
    </row>
    <row r="29" spans="1:12" ht="19.5" customHeight="1" x14ac:dyDescent="0.25">
      <c r="A29" s="75"/>
      <c r="B29" s="76"/>
      <c r="C29" s="77"/>
      <c r="D29" s="78"/>
      <c r="E29" s="97" t="s">
        <v>34</v>
      </c>
      <c r="F29" s="98">
        <f>SUM(F23:F28)</f>
        <v>0</v>
      </c>
    </row>
    <row r="30" spans="1:12" ht="15" customHeight="1" x14ac:dyDescent="0.25">
      <c r="A30" s="99" t="s">
        <v>19</v>
      </c>
      <c r="B30" s="100" t="s">
        <v>44</v>
      </c>
      <c r="C30" s="77"/>
      <c r="D30" s="78"/>
      <c r="E30" s="79"/>
      <c r="F30" s="80"/>
    </row>
    <row r="31" spans="1:12" ht="39" x14ac:dyDescent="0.25">
      <c r="A31" s="75" t="s">
        <v>8</v>
      </c>
      <c r="B31" s="10" t="s">
        <v>15</v>
      </c>
      <c r="C31" s="11" t="s">
        <v>12</v>
      </c>
      <c r="D31" s="12">
        <f>20*4</f>
        <v>80</v>
      </c>
      <c r="E31" s="13">
        <v>0</v>
      </c>
      <c r="F31" s="153">
        <f t="shared" si="0"/>
        <v>0</v>
      </c>
    </row>
    <row r="32" spans="1:12" x14ac:dyDescent="0.25">
      <c r="A32" s="56"/>
      <c r="B32" s="56"/>
      <c r="C32" s="56"/>
      <c r="D32" s="56"/>
      <c r="E32" s="97" t="s">
        <v>37</v>
      </c>
      <c r="F32" s="16">
        <f>F31</f>
        <v>0</v>
      </c>
    </row>
    <row r="33" spans="1:12" x14ac:dyDescent="0.25">
      <c r="A33" s="20" t="s">
        <v>24</v>
      </c>
      <c r="B33" s="21" t="s">
        <v>20</v>
      </c>
      <c r="C33" s="22"/>
      <c r="D33" s="23"/>
      <c r="E33" s="24"/>
      <c r="F33" s="25"/>
    </row>
    <row r="34" spans="1:12" s="122" customFormat="1" ht="51" x14ac:dyDescent="0.2">
      <c r="A34" s="9" t="s">
        <v>8</v>
      </c>
      <c r="B34" s="10" t="s">
        <v>167</v>
      </c>
      <c r="C34" s="19" t="s">
        <v>40</v>
      </c>
      <c r="D34" s="26">
        <v>32</v>
      </c>
      <c r="E34" s="27">
        <v>0</v>
      </c>
      <c r="F34" s="14">
        <f>D34*E34</f>
        <v>0</v>
      </c>
    </row>
    <row r="35" spans="1:12" ht="18.75" customHeight="1" x14ac:dyDescent="0.25">
      <c r="A35" s="157" t="s">
        <v>10</v>
      </c>
      <c r="B35" s="120" t="s">
        <v>52</v>
      </c>
      <c r="C35" s="155" t="s">
        <v>42</v>
      </c>
      <c r="D35" s="156">
        <v>320</v>
      </c>
      <c r="E35" s="119">
        <v>0</v>
      </c>
      <c r="F35" s="121">
        <f>D35*E35</f>
        <v>0</v>
      </c>
    </row>
    <row r="36" spans="1:12" ht="40.5" customHeight="1" x14ac:dyDescent="0.25">
      <c r="A36" s="116" t="s">
        <v>14</v>
      </c>
      <c r="B36" s="111" t="s">
        <v>21</v>
      </c>
      <c r="C36" s="112" t="s">
        <v>9</v>
      </c>
      <c r="D36" s="113">
        <v>1</v>
      </c>
      <c r="E36" s="114">
        <v>0</v>
      </c>
      <c r="F36" s="121">
        <f>D36*E36</f>
        <v>0</v>
      </c>
    </row>
    <row r="37" spans="1:12" x14ac:dyDescent="0.25">
      <c r="A37" s="115"/>
      <c r="B37" s="115"/>
      <c r="C37" s="115"/>
      <c r="D37" s="115"/>
      <c r="E37" s="97" t="s">
        <v>38</v>
      </c>
      <c r="F37" s="16">
        <f>SUM(F34:F36)</f>
        <v>0</v>
      </c>
    </row>
    <row r="38" spans="1:12" x14ac:dyDescent="0.25">
      <c r="A38" s="28"/>
      <c r="B38" s="29"/>
      <c r="C38" s="30"/>
      <c r="D38" s="31"/>
      <c r="E38" s="32"/>
      <c r="F38" s="33"/>
      <c r="G38" s="28"/>
      <c r="H38" s="29"/>
      <c r="I38" s="30"/>
      <c r="J38" s="31"/>
      <c r="K38" s="32"/>
      <c r="L38" s="33"/>
    </row>
    <row r="39" spans="1:12" ht="15.75" customHeight="1" x14ac:dyDescent="0.25">
      <c r="A39" s="191" t="s">
        <v>108</v>
      </c>
      <c r="B39" s="192"/>
      <c r="C39" s="192"/>
      <c r="D39" s="192"/>
      <c r="E39" s="192"/>
      <c r="F39" s="192"/>
      <c r="G39" s="28"/>
      <c r="H39" s="29"/>
      <c r="I39" s="30"/>
      <c r="J39" s="31"/>
      <c r="K39" s="32"/>
      <c r="L39" s="33"/>
    </row>
    <row r="40" spans="1:12" ht="15.75" customHeight="1" x14ac:dyDescent="0.25">
      <c r="A40" s="123" t="s">
        <v>6</v>
      </c>
      <c r="B40" s="151" t="s">
        <v>7</v>
      </c>
      <c r="C40" s="124"/>
      <c r="D40" s="125"/>
      <c r="E40" s="126"/>
      <c r="F40" s="127">
        <f>F10</f>
        <v>0</v>
      </c>
      <c r="G40" s="193"/>
      <c r="H40" s="193"/>
      <c r="I40" s="193"/>
      <c r="J40" s="193"/>
      <c r="K40" s="193"/>
      <c r="L40" s="193"/>
    </row>
    <row r="41" spans="1:12" ht="15.75" customHeight="1" x14ac:dyDescent="0.25">
      <c r="A41" s="128" t="s">
        <v>11</v>
      </c>
      <c r="B41" s="152" t="str">
        <f>B12</f>
        <v>GRADBENA IN ZEMELJSKA DELA</v>
      </c>
      <c r="C41" s="129"/>
      <c r="D41" s="130"/>
      <c r="E41" s="131"/>
      <c r="F41" s="132">
        <f>F21</f>
        <v>0</v>
      </c>
      <c r="G41" s="180"/>
      <c r="H41" s="180"/>
      <c r="I41" s="180"/>
      <c r="J41" s="180"/>
      <c r="K41" s="180"/>
      <c r="L41" s="180"/>
    </row>
    <row r="42" spans="1:12" ht="15.75" customHeight="1" x14ac:dyDescent="0.25">
      <c r="A42" s="128" t="s">
        <v>16</v>
      </c>
      <c r="B42" s="152" t="str">
        <f>B22</f>
        <v>ODVODNJA IN DRENIRANJE</v>
      </c>
      <c r="C42" s="129"/>
      <c r="D42" s="130"/>
      <c r="E42" s="131"/>
      <c r="F42" s="132">
        <f>F29</f>
        <v>0</v>
      </c>
      <c r="G42" s="180"/>
      <c r="H42" s="180"/>
      <c r="I42" s="180"/>
      <c r="J42" s="180"/>
      <c r="K42" s="180"/>
      <c r="L42" s="180"/>
    </row>
    <row r="43" spans="1:12" ht="15.75" customHeight="1" x14ac:dyDescent="0.25">
      <c r="A43" s="128" t="s">
        <v>19</v>
      </c>
      <c r="B43" s="152" t="str">
        <f>B30</f>
        <v>ZUNANJA UREDITEV</v>
      </c>
      <c r="C43" s="129"/>
      <c r="D43" s="130"/>
      <c r="E43" s="131"/>
      <c r="F43" s="132">
        <f>F32</f>
        <v>0</v>
      </c>
      <c r="G43" s="180"/>
      <c r="H43" s="180"/>
      <c r="I43" s="180"/>
      <c r="J43" s="180"/>
      <c r="K43" s="180"/>
      <c r="L43" s="180"/>
    </row>
    <row r="44" spans="1:12" x14ac:dyDescent="0.25">
      <c r="A44" s="133" t="s">
        <v>24</v>
      </c>
      <c r="B44" s="152" t="str">
        <f>B33</f>
        <v>OSTALI STROŠKI</v>
      </c>
      <c r="C44" s="129"/>
      <c r="D44" s="130"/>
      <c r="E44" s="131"/>
      <c r="F44" s="132">
        <f>F37</f>
        <v>0</v>
      </c>
      <c r="G44" s="34"/>
      <c r="H44" s="181"/>
      <c r="I44" s="35"/>
      <c r="J44" s="36"/>
      <c r="K44" s="15"/>
      <c r="L44" s="37"/>
    </row>
    <row r="45" spans="1:12" x14ac:dyDescent="0.25">
      <c r="A45" s="194" t="s">
        <v>50</v>
      </c>
      <c r="B45" s="194"/>
      <c r="C45" s="194"/>
      <c r="D45" s="194"/>
      <c r="E45" s="195">
        <f>SUM(F40:F44)</f>
        <v>0</v>
      </c>
      <c r="F45" s="195"/>
      <c r="G45" s="34"/>
      <c r="H45" s="196"/>
      <c r="I45" s="196"/>
      <c r="J45" s="196"/>
      <c r="K45" s="196"/>
      <c r="L45" s="37"/>
    </row>
    <row r="46" spans="1:12" x14ac:dyDescent="0.25">
      <c r="A46" s="109"/>
      <c r="D46" s="134"/>
      <c r="F46" s="135"/>
      <c r="G46" s="34"/>
      <c r="H46" s="38"/>
      <c r="I46" s="35"/>
      <c r="J46" s="36"/>
      <c r="K46" s="15"/>
      <c r="L46" s="37"/>
    </row>
    <row r="47" spans="1:12" x14ac:dyDescent="0.25">
      <c r="A47" s="136" t="s">
        <v>41</v>
      </c>
      <c r="B47" s="137" t="s">
        <v>45</v>
      </c>
      <c r="C47" s="138"/>
      <c r="D47" s="139"/>
      <c r="E47" s="140"/>
      <c r="F47" s="150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197" t="s">
        <v>48</v>
      </c>
      <c r="B48" s="197"/>
      <c r="C48" s="197"/>
      <c r="D48" s="197"/>
      <c r="F48" s="141">
        <f>SUM(E45+F47)</f>
        <v>0</v>
      </c>
      <c r="G48" s="144"/>
      <c r="H48" s="181"/>
      <c r="I48" s="145"/>
      <c r="J48" s="145"/>
      <c r="K48" s="146"/>
      <c r="L48" s="147"/>
    </row>
    <row r="49" spans="1:12" x14ac:dyDescent="0.25">
      <c r="A49" s="109"/>
      <c r="D49" s="134"/>
      <c r="F49" s="135"/>
      <c r="G49" s="148"/>
      <c r="H49" s="60"/>
      <c r="I49" s="61"/>
      <c r="J49" s="61"/>
      <c r="K49" s="149"/>
      <c r="L49" s="15"/>
    </row>
    <row r="50" spans="1:12" ht="15.75" thickBot="1" x14ac:dyDescent="0.3">
      <c r="A50" s="189" t="s">
        <v>46</v>
      </c>
      <c r="B50" s="189"/>
      <c r="C50" s="189"/>
      <c r="D50" s="189"/>
      <c r="E50" s="142"/>
      <c r="F50" s="143">
        <f>F48*0.22</f>
        <v>0</v>
      </c>
      <c r="G50" s="42"/>
      <c r="H50" s="46"/>
      <c r="I50" s="47"/>
      <c r="J50" s="47"/>
      <c r="K50" s="48"/>
      <c r="L50" s="1"/>
    </row>
    <row r="51" spans="1:12" ht="15.75" thickTop="1" x14ac:dyDescent="0.25">
      <c r="A51" s="190" t="s">
        <v>47</v>
      </c>
      <c r="B51" s="190"/>
      <c r="C51" s="190"/>
      <c r="D51" s="190"/>
      <c r="F51" s="141">
        <f>SUM(F50+F48)</f>
        <v>0</v>
      </c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96</v>
      </c>
      <c r="C53" s="41"/>
      <c r="D53" s="41"/>
      <c r="E53" s="49"/>
      <c r="F53" s="50" t="s">
        <v>25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97</v>
      </c>
      <c r="C55" s="41"/>
      <c r="D55" s="41"/>
      <c r="E55" s="49"/>
      <c r="F55" s="50" t="s">
        <v>26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0:L40"/>
    <mergeCell ref="A45:D45"/>
    <mergeCell ref="E45:F45"/>
    <mergeCell ref="H45:K45"/>
    <mergeCell ref="A48:D48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7" max="5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188" t="s">
        <v>110</v>
      </c>
      <c r="B1" s="188"/>
      <c r="C1" s="188"/>
      <c r="D1" s="188"/>
      <c r="E1" s="188"/>
      <c r="F1" s="188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32</v>
      </c>
      <c r="C5" s="86" t="s">
        <v>33</v>
      </c>
      <c r="D5" s="86">
        <v>7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31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37.5" customHeight="1" x14ac:dyDescent="0.25">
      <c r="A7" s="9" t="s">
        <v>14</v>
      </c>
      <c r="B7" s="10" t="s">
        <v>111</v>
      </c>
      <c r="C7" s="11" t="s">
        <v>9</v>
      </c>
      <c r="D7" s="12">
        <v>7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57</v>
      </c>
      <c r="C8" s="11" t="s">
        <v>13</v>
      </c>
      <c r="D8" s="12">
        <v>25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36</v>
      </c>
      <c r="F9" s="59">
        <f>SUM(F5:F8)</f>
        <v>0</v>
      </c>
    </row>
    <row r="10" spans="1:6" x14ac:dyDescent="0.25">
      <c r="A10" s="18" t="s">
        <v>11</v>
      </c>
      <c r="B10" s="73" t="s">
        <v>23</v>
      </c>
      <c r="C10" s="74"/>
      <c r="D10" s="71"/>
      <c r="E10" s="72"/>
      <c r="F10" s="17"/>
    </row>
    <row r="11" spans="1:6" ht="53.25" customHeight="1" x14ac:dyDescent="0.25">
      <c r="A11" s="75" t="s">
        <v>8</v>
      </c>
      <c r="B11" s="76" t="s">
        <v>112</v>
      </c>
      <c r="C11" s="77" t="s">
        <v>17</v>
      </c>
      <c r="D11" s="78">
        <f>5.7*24.1</f>
        <v>137.37</v>
      </c>
      <c r="E11" s="79">
        <v>0</v>
      </c>
      <c r="F11" s="80">
        <f t="shared" ref="F11:F25" si="0">D11*E11</f>
        <v>0</v>
      </c>
    </row>
    <row r="12" spans="1:6" ht="28.5" customHeight="1" x14ac:dyDescent="0.25">
      <c r="A12" s="75" t="s">
        <v>10</v>
      </c>
      <c r="B12" s="81" t="s">
        <v>113</v>
      </c>
      <c r="C12" s="82" t="s">
        <v>12</v>
      </c>
      <c r="D12" s="83">
        <f>3.5*25</f>
        <v>87.5</v>
      </c>
      <c r="E12" s="79">
        <v>0</v>
      </c>
      <c r="F12" s="80">
        <f t="shared" si="0"/>
        <v>0</v>
      </c>
    </row>
    <row r="13" spans="1:6" ht="42.75" customHeight="1" x14ac:dyDescent="0.25">
      <c r="A13" s="75" t="s">
        <v>14</v>
      </c>
      <c r="B13" s="76" t="s">
        <v>114</v>
      </c>
      <c r="C13" s="77" t="s">
        <v>17</v>
      </c>
      <c r="D13" s="78">
        <f>6*25</f>
        <v>150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18</v>
      </c>
      <c r="B14" s="76" t="s">
        <v>115</v>
      </c>
      <c r="C14" s="77" t="s">
        <v>17</v>
      </c>
      <c r="D14" s="94">
        <f>(0.2*1.3)*24</f>
        <v>6.24</v>
      </c>
      <c r="E14" s="95">
        <v>0</v>
      </c>
      <c r="F14" s="96">
        <f t="shared" si="0"/>
        <v>0</v>
      </c>
    </row>
    <row r="15" spans="1:6" ht="54.75" customHeight="1" x14ac:dyDescent="0.25">
      <c r="A15" s="75" t="s">
        <v>28</v>
      </c>
      <c r="B15" s="76" t="s">
        <v>116</v>
      </c>
      <c r="C15" s="77" t="s">
        <v>17</v>
      </c>
      <c r="D15" s="78">
        <v>24</v>
      </c>
      <c r="E15" s="79">
        <v>0</v>
      </c>
      <c r="F15" s="80">
        <f t="shared" si="0"/>
        <v>0</v>
      </c>
    </row>
    <row r="16" spans="1:6" ht="54.75" customHeight="1" x14ac:dyDescent="0.25">
      <c r="A16" s="75" t="s">
        <v>29</v>
      </c>
      <c r="B16" s="76" t="s">
        <v>117</v>
      </c>
      <c r="C16" s="77" t="s">
        <v>17</v>
      </c>
      <c r="D16" s="78">
        <f>25*3.5</f>
        <v>87.5</v>
      </c>
      <c r="E16" s="79">
        <v>0</v>
      </c>
      <c r="F16" s="80">
        <f t="shared" si="0"/>
        <v>0</v>
      </c>
    </row>
    <row r="17" spans="1:12" s="105" customFormat="1" ht="40.5" customHeight="1" x14ac:dyDescent="0.25">
      <c r="A17" s="75" t="s">
        <v>27</v>
      </c>
      <c r="B17" s="84" t="s">
        <v>164</v>
      </c>
      <c r="C17" s="82" t="s">
        <v>9</v>
      </c>
      <c r="D17" s="101">
        <v>16</v>
      </c>
      <c r="E17" s="102">
        <v>0</v>
      </c>
      <c r="F17" s="103">
        <f>D17*E17</f>
        <v>0</v>
      </c>
      <c r="G17" s="104"/>
      <c r="I17" s="106"/>
      <c r="J17" s="107"/>
      <c r="K17" s="106"/>
      <c r="L17" s="106"/>
    </row>
    <row r="18" spans="1:12" x14ac:dyDescent="0.25">
      <c r="A18" s="75"/>
      <c r="B18" s="76"/>
      <c r="C18" s="77"/>
      <c r="D18" s="78"/>
      <c r="E18" s="97" t="s">
        <v>35</v>
      </c>
      <c r="F18" s="98">
        <f>SUM(F11:F17)</f>
        <v>0</v>
      </c>
    </row>
    <row r="19" spans="1:12" ht="18.75" customHeight="1" x14ac:dyDescent="0.25">
      <c r="A19" s="88" t="s">
        <v>16</v>
      </c>
      <c r="B19" s="89" t="s">
        <v>43</v>
      </c>
      <c r="C19" s="90"/>
      <c r="D19" s="91"/>
      <c r="E19" s="92"/>
      <c r="F19" s="93"/>
    </row>
    <row r="20" spans="1:12" ht="95.25" customHeight="1" x14ac:dyDescent="0.25">
      <c r="A20" s="154" t="s">
        <v>8</v>
      </c>
      <c r="B20" s="76" t="s">
        <v>118</v>
      </c>
      <c r="C20" s="77" t="s">
        <v>13</v>
      </c>
      <c r="D20" s="78">
        <v>25</v>
      </c>
      <c r="E20" s="79">
        <v>0</v>
      </c>
      <c r="F20" s="80">
        <f t="shared" ref="F20:F22" si="1">D20*E20</f>
        <v>0</v>
      </c>
    </row>
    <row r="21" spans="1:12" ht="57" customHeight="1" x14ac:dyDescent="0.25">
      <c r="A21" s="154" t="s">
        <v>10</v>
      </c>
      <c r="B21" s="84" t="s">
        <v>93</v>
      </c>
      <c r="C21" s="62" t="s">
        <v>9</v>
      </c>
      <c r="D21" s="83">
        <v>1</v>
      </c>
      <c r="E21" s="63">
        <v>0</v>
      </c>
      <c r="F21" s="102">
        <f t="shared" si="1"/>
        <v>0</v>
      </c>
    </row>
    <row r="22" spans="1:12" ht="56.25" customHeight="1" x14ac:dyDescent="0.25">
      <c r="A22" s="154" t="s">
        <v>14</v>
      </c>
      <c r="B22" s="76" t="s">
        <v>119</v>
      </c>
      <c r="C22" s="77" t="s">
        <v>13</v>
      </c>
      <c r="D22" s="78">
        <v>33</v>
      </c>
      <c r="E22" s="79">
        <v>0</v>
      </c>
      <c r="F22" s="80">
        <f t="shared" si="1"/>
        <v>0</v>
      </c>
    </row>
    <row r="23" spans="1:12" ht="15.75" customHeight="1" x14ac:dyDescent="0.25">
      <c r="A23" s="75"/>
      <c r="B23" s="76"/>
      <c r="C23" s="77"/>
      <c r="D23" s="78"/>
      <c r="E23" s="97" t="s">
        <v>34</v>
      </c>
      <c r="F23" s="98">
        <f>SUM(F20:F22)</f>
        <v>0</v>
      </c>
    </row>
    <row r="24" spans="1:12" ht="16.5" customHeight="1" x14ac:dyDescent="0.25">
      <c r="A24" s="99" t="s">
        <v>19</v>
      </c>
      <c r="B24" s="100" t="s">
        <v>44</v>
      </c>
      <c r="C24" s="77"/>
      <c r="D24" s="78"/>
      <c r="E24" s="79"/>
      <c r="F24" s="80"/>
    </row>
    <row r="25" spans="1:12" ht="39" x14ac:dyDescent="0.25">
      <c r="A25" s="75" t="s">
        <v>8</v>
      </c>
      <c r="B25" s="10" t="s">
        <v>15</v>
      </c>
      <c r="C25" s="11" t="s">
        <v>12</v>
      </c>
      <c r="D25" s="12">
        <f>4*25</f>
        <v>100</v>
      </c>
      <c r="E25" s="13">
        <v>0</v>
      </c>
      <c r="F25" s="153">
        <f t="shared" si="0"/>
        <v>0</v>
      </c>
    </row>
    <row r="26" spans="1:12" ht="16.5" customHeight="1" x14ac:dyDescent="0.25">
      <c r="A26" s="56"/>
      <c r="B26" s="56"/>
      <c r="C26" s="56"/>
      <c r="D26" s="56"/>
      <c r="E26" s="97" t="s">
        <v>37</v>
      </c>
      <c r="F26" s="16">
        <f>F25</f>
        <v>0</v>
      </c>
    </row>
    <row r="27" spans="1:12" s="122" customFormat="1" ht="17.25" customHeight="1" x14ac:dyDescent="0.2">
      <c r="A27" s="20" t="s">
        <v>24</v>
      </c>
      <c r="B27" s="21" t="s">
        <v>20</v>
      </c>
      <c r="C27" s="22"/>
      <c r="D27" s="23"/>
      <c r="E27" s="24"/>
      <c r="F27" s="25"/>
    </row>
    <row r="28" spans="1:12" ht="51.75" x14ac:dyDescent="0.25">
      <c r="A28" s="9" t="s">
        <v>8</v>
      </c>
      <c r="B28" s="10" t="s">
        <v>167</v>
      </c>
      <c r="C28" s="19" t="s">
        <v>40</v>
      </c>
      <c r="D28" s="26">
        <v>8</v>
      </c>
      <c r="E28" s="27">
        <v>0</v>
      </c>
      <c r="F28" s="14">
        <f>D28*E28</f>
        <v>0</v>
      </c>
    </row>
    <row r="29" spans="1:12" ht="19.5" customHeight="1" x14ac:dyDescent="0.25">
      <c r="A29" s="116" t="s">
        <v>10</v>
      </c>
      <c r="B29" s="120" t="s">
        <v>49</v>
      </c>
      <c r="C29" s="117" t="s">
        <v>42</v>
      </c>
      <c r="D29" s="118">
        <v>160</v>
      </c>
      <c r="E29" s="119">
        <v>0</v>
      </c>
      <c r="F29" s="121">
        <f>D29*E29</f>
        <v>0</v>
      </c>
    </row>
    <row r="30" spans="1:12" ht="40.5" customHeight="1" x14ac:dyDescent="0.25">
      <c r="A30" s="157" t="s">
        <v>14</v>
      </c>
      <c r="B30" s="111" t="s">
        <v>21</v>
      </c>
      <c r="C30" s="112" t="s">
        <v>9</v>
      </c>
      <c r="D30" s="113">
        <v>1</v>
      </c>
      <c r="E30" s="114">
        <v>0</v>
      </c>
      <c r="F30" s="121">
        <f>D30*E30</f>
        <v>0</v>
      </c>
    </row>
    <row r="31" spans="1:12" ht="14.25" customHeight="1" x14ac:dyDescent="0.25">
      <c r="A31" s="115"/>
      <c r="B31" s="115"/>
      <c r="C31" s="115"/>
      <c r="D31" s="115"/>
      <c r="E31" s="97" t="s">
        <v>38</v>
      </c>
      <c r="F31" s="16">
        <f>SUM(F28:F30)</f>
        <v>0</v>
      </c>
    </row>
    <row r="32" spans="1:12" ht="15.75" customHeight="1" x14ac:dyDescent="0.25">
      <c r="A32" s="192" t="s">
        <v>157</v>
      </c>
      <c r="B32" s="192"/>
      <c r="C32" s="192"/>
      <c r="D32" s="192"/>
      <c r="E32" s="192"/>
      <c r="F32" s="192"/>
      <c r="G32" s="193"/>
      <c r="H32" s="193"/>
      <c r="I32" s="193"/>
      <c r="J32" s="193"/>
      <c r="K32" s="193"/>
      <c r="L32" s="193"/>
    </row>
    <row r="33" spans="1:12" ht="15.75" customHeight="1" x14ac:dyDescent="0.25">
      <c r="A33" s="123" t="s">
        <v>6</v>
      </c>
      <c r="B33" s="151" t="s">
        <v>7</v>
      </c>
      <c r="C33" s="124"/>
      <c r="D33" s="125"/>
      <c r="E33" s="126"/>
      <c r="F33" s="127">
        <f>F9</f>
        <v>0</v>
      </c>
      <c r="G33" s="165"/>
      <c r="H33" s="165"/>
      <c r="I33" s="165"/>
      <c r="J33" s="165"/>
      <c r="K33" s="165"/>
      <c r="L33" s="165"/>
    </row>
    <row r="34" spans="1:12" ht="15.75" customHeight="1" x14ac:dyDescent="0.25">
      <c r="A34" s="128" t="s">
        <v>11</v>
      </c>
      <c r="B34" s="152" t="str">
        <f>B10</f>
        <v>GRADBENA IN ZEMELJSKA DELA</v>
      </c>
      <c r="C34" s="129"/>
      <c r="D34" s="130"/>
      <c r="E34" s="131"/>
      <c r="F34" s="132">
        <f>F18</f>
        <v>0</v>
      </c>
      <c r="G34" s="165"/>
      <c r="H34" s="165"/>
      <c r="I34" s="165"/>
      <c r="J34" s="165"/>
      <c r="K34" s="165"/>
      <c r="L34" s="165"/>
    </row>
    <row r="35" spans="1:12" ht="15.75" customHeight="1" x14ac:dyDescent="0.25">
      <c r="A35" s="128" t="s">
        <v>16</v>
      </c>
      <c r="B35" s="152" t="str">
        <f>B19</f>
        <v>ODVODNJA IN DRENIRANJE</v>
      </c>
      <c r="C35" s="129"/>
      <c r="D35" s="130"/>
      <c r="E35" s="131"/>
      <c r="F35" s="132">
        <f>F23</f>
        <v>0</v>
      </c>
      <c r="G35" s="165"/>
      <c r="H35" s="165"/>
      <c r="I35" s="165"/>
      <c r="J35" s="165"/>
      <c r="K35" s="165"/>
      <c r="L35" s="165"/>
    </row>
    <row r="36" spans="1:12" x14ac:dyDescent="0.25">
      <c r="A36" s="128" t="s">
        <v>19</v>
      </c>
      <c r="B36" s="152" t="str">
        <f>B24</f>
        <v>ZUNANJA UREDITEV</v>
      </c>
      <c r="C36" s="129"/>
      <c r="D36" s="130"/>
      <c r="E36" s="131"/>
      <c r="F36" s="132">
        <f>F26</f>
        <v>0</v>
      </c>
      <c r="G36" s="34"/>
      <c r="H36" s="164"/>
      <c r="I36" s="35"/>
      <c r="J36" s="36"/>
      <c r="K36" s="15"/>
      <c r="L36" s="37"/>
    </row>
    <row r="37" spans="1:12" x14ac:dyDescent="0.25">
      <c r="A37" s="133" t="s">
        <v>24</v>
      </c>
      <c r="B37" s="152" t="str">
        <f>B27</f>
        <v>OSTALI STROŠKI</v>
      </c>
      <c r="C37" s="129"/>
      <c r="D37" s="130"/>
      <c r="E37" s="131"/>
      <c r="F37" s="132">
        <f>F31</f>
        <v>0</v>
      </c>
      <c r="G37" s="34"/>
      <c r="H37" s="196"/>
      <c r="I37" s="196"/>
      <c r="J37" s="196"/>
      <c r="K37" s="196"/>
      <c r="L37" s="37"/>
    </row>
    <row r="38" spans="1:12" x14ac:dyDescent="0.25">
      <c r="A38" s="198" t="s">
        <v>50</v>
      </c>
      <c r="B38" s="194"/>
      <c r="C38" s="194"/>
      <c r="D38" s="194"/>
      <c r="E38" s="195">
        <f>SUM(F33:F37)</f>
        <v>0</v>
      </c>
      <c r="F38" s="195"/>
      <c r="G38" s="34"/>
      <c r="H38" s="38"/>
      <c r="I38" s="35"/>
      <c r="J38" s="36"/>
      <c r="K38" s="15"/>
      <c r="L38" s="37"/>
    </row>
    <row r="39" spans="1:12" x14ac:dyDescent="0.25">
      <c r="A39" s="109"/>
      <c r="D39" s="134"/>
      <c r="F39" s="135"/>
      <c r="G39" s="34"/>
      <c r="H39" s="38"/>
      <c r="I39" s="35"/>
      <c r="J39" s="36"/>
      <c r="K39" s="15"/>
      <c r="L39" s="37"/>
    </row>
    <row r="40" spans="1:12" x14ac:dyDescent="0.25">
      <c r="A40" s="136" t="s">
        <v>41</v>
      </c>
      <c r="B40" s="137" t="s">
        <v>45</v>
      </c>
      <c r="C40" s="138"/>
      <c r="D40" s="139"/>
      <c r="E40" s="140"/>
      <c r="F40" s="150">
        <f>E38*0.1</f>
        <v>0</v>
      </c>
      <c r="G40" s="144"/>
      <c r="H40" s="164"/>
      <c r="I40" s="145"/>
      <c r="J40" s="145"/>
      <c r="K40" s="146"/>
      <c r="L40" s="147"/>
    </row>
    <row r="41" spans="1:12" x14ac:dyDescent="0.25">
      <c r="A41" s="197" t="s">
        <v>48</v>
      </c>
      <c r="B41" s="197"/>
      <c r="C41" s="197"/>
      <c r="D41" s="197"/>
      <c r="F41" s="141">
        <f>SUM(E38+F40)</f>
        <v>0</v>
      </c>
      <c r="G41" s="148"/>
      <c r="H41" s="60"/>
      <c r="I41" s="61"/>
      <c r="J41" s="61"/>
      <c r="K41" s="149"/>
      <c r="L41" s="15"/>
    </row>
    <row r="42" spans="1:12" x14ac:dyDescent="0.25">
      <c r="A42" s="109"/>
      <c r="D42" s="134"/>
      <c r="F42" s="135"/>
      <c r="G42" s="42"/>
      <c r="H42" s="46"/>
      <c r="I42" s="47"/>
      <c r="J42" s="47"/>
      <c r="K42" s="48"/>
      <c r="L42" s="1"/>
    </row>
    <row r="43" spans="1:12" ht="15.75" thickBot="1" x14ac:dyDescent="0.3">
      <c r="A43" s="189" t="s">
        <v>46</v>
      </c>
      <c r="B43" s="189"/>
      <c r="C43" s="189"/>
      <c r="D43" s="189"/>
      <c r="E43" s="142"/>
      <c r="F43" s="143">
        <f>F41*0.22</f>
        <v>0</v>
      </c>
    </row>
    <row r="44" spans="1:12" ht="15.75" thickTop="1" x14ac:dyDescent="0.25">
      <c r="A44" s="190" t="s">
        <v>47</v>
      </c>
      <c r="B44" s="190"/>
      <c r="C44" s="190"/>
      <c r="D44" s="190"/>
      <c r="F44" s="141">
        <f>SUM(F43+F41)</f>
        <v>0</v>
      </c>
    </row>
    <row r="45" spans="1:12" x14ac:dyDescent="0.25">
      <c r="A45" s="39"/>
      <c r="B45" s="43"/>
      <c r="C45" s="44"/>
      <c r="D45" s="44"/>
      <c r="E45" s="45"/>
      <c r="F45" s="1"/>
    </row>
    <row r="46" spans="1:12" x14ac:dyDescent="0.25">
      <c r="A46" s="39"/>
      <c r="B46" s="40" t="s">
        <v>96</v>
      </c>
      <c r="C46" s="41"/>
      <c r="D46" s="41"/>
      <c r="E46" s="49"/>
      <c r="F46" s="50" t="s">
        <v>25</v>
      </c>
    </row>
    <row r="47" spans="1:12" x14ac:dyDescent="0.25">
      <c r="A47" s="1"/>
      <c r="B47" s="43"/>
      <c r="C47" s="44"/>
      <c r="D47" s="44"/>
      <c r="E47" s="45"/>
      <c r="F47" s="1"/>
    </row>
    <row r="48" spans="1:12" x14ac:dyDescent="0.25">
      <c r="A48" s="1"/>
      <c r="B48" s="40" t="s">
        <v>97</v>
      </c>
      <c r="C48" s="41"/>
      <c r="D48" s="41"/>
      <c r="E48" s="49"/>
      <c r="F48" s="50" t="s">
        <v>26</v>
      </c>
    </row>
    <row r="49" spans="1:6" x14ac:dyDescent="0.25">
      <c r="A49" s="1"/>
      <c r="B49" s="43"/>
      <c r="C49" s="44"/>
      <c r="D49" s="44"/>
      <c r="E49" s="45"/>
      <c r="F49" s="1"/>
    </row>
  </sheetData>
  <mergeCells count="9">
    <mergeCell ref="A1:F1"/>
    <mergeCell ref="A43:D43"/>
    <mergeCell ref="A44:D44"/>
    <mergeCell ref="A32:F32"/>
    <mergeCell ref="G32:L32"/>
    <mergeCell ref="A38:D38"/>
    <mergeCell ref="E38:F38"/>
    <mergeCell ref="H37:K37"/>
    <mergeCell ref="A41:D41"/>
  </mergeCells>
  <pageMargins left="0.70866141732283472" right="0.39370078740157483" top="0.55118110236220474" bottom="0.55118110236220474" header="0.31496062992125984" footer="0.31496062992125984"/>
  <pageSetup fitToWidth="0" orientation="portrait" r:id="rId1"/>
  <rowBreaks count="2" manualBreakCount="2">
    <brk id="18" max="5" man="1"/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124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66" t="s">
        <v>59</v>
      </c>
      <c r="C6" s="167" t="s">
        <v>33</v>
      </c>
      <c r="D6" s="167">
        <v>25</v>
      </c>
      <c r="E6" s="168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58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125</v>
      </c>
      <c r="C8" s="11" t="s">
        <v>9</v>
      </c>
      <c r="D8" s="12">
        <v>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36</v>
      </c>
      <c r="F9" s="59">
        <f>SUM(F6:F8)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23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126</v>
      </c>
      <c r="C12" s="77" t="s">
        <v>17</v>
      </c>
      <c r="D12" s="78">
        <f>18*10</f>
        <v>180</v>
      </c>
      <c r="E12" s="79">
        <v>0</v>
      </c>
      <c r="F12" s="80">
        <f t="shared" ref="F12:F25" si="0">D12*E12</f>
        <v>0</v>
      </c>
    </row>
    <row r="13" spans="1:6" ht="28.5" customHeight="1" x14ac:dyDescent="0.25">
      <c r="A13" s="75" t="s">
        <v>10</v>
      </c>
      <c r="B13" s="81" t="s">
        <v>127</v>
      </c>
      <c r="C13" s="82" t="s">
        <v>12</v>
      </c>
      <c r="D13" s="83">
        <f>2.3*18</f>
        <v>41.4</v>
      </c>
      <c r="E13" s="79">
        <v>0</v>
      </c>
      <c r="F13" s="80">
        <f t="shared" si="0"/>
        <v>0</v>
      </c>
    </row>
    <row r="14" spans="1:6" ht="54.75" customHeight="1" x14ac:dyDescent="0.25">
      <c r="A14" s="75" t="s">
        <v>14</v>
      </c>
      <c r="B14" s="76" t="s">
        <v>101</v>
      </c>
      <c r="C14" s="77" t="s">
        <v>12</v>
      </c>
      <c r="D14" s="78">
        <f>7*18</f>
        <v>126</v>
      </c>
      <c r="E14" s="79">
        <v>0</v>
      </c>
      <c r="F14" s="80">
        <f t="shared" si="0"/>
        <v>0</v>
      </c>
    </row>
    <row r="15" spans="1:6" ht="38.25" customHeight="1" x14ac:dyDescent="0.25">
      <c r="A15" s="75" t="s">
        <v>18</v>
      </c>
      <c r="B15" s="76" t="s">
        <v>128</v>
      </c>
      <c r="C15" s="77" t="s">
        <v>17</v>
      </c>
      <c r="D15" s="78">
        <f>2.7*18*0.5</f>
        <v>24.3</v>
      </c>
      <c r="E15" s="79">
        <v>0</v>
      </c>
      <c r="F15" s="80">
        <f t="shared" si="0"/>
        <v>0</v>
      </c>
    </row>
    <row r="16" spans="1:6" ht="45.75" customHeight="1" x14ac:dyDescent="0.25">
      <c r="A16" s="75" t="s">
        <v>28</v>
      </c>
      <c r="B16" s="76" t="s">
        <v>129</v>
      </c>
      <c r="C16" s="77" t="s">
        <v>17</v>
      </c>
      <c r="D16" s="94">
        <f>(2.3*0.5)*18</f>
        <v>20.7</v>
      </c>
      <c r="E16" s="95">
        <v>0</v>
      </c>
      <c r="F16" s="96">
        <f t="shared" si="0"/>
        <v>0</v>
      </c>
    </row>
    <row r="17" spans="1:12" ht="60" customHeight="1" x14ac:dyDescent="0.25">
      <c r="A17" s="75" t="s">
        <v>29</v>
      </c>
      <c r="B17" s="76" t="s">
        <v>142</v>
      </c>
      <c r="C17" s="77" t="s">
        <v>17</v>
      </c>
      <c r="D17" s="78">
        <f>5*18</f>
        <v>90</v>
      </c>
      <c r="E17" s="79">
        <v>0</v>
      </c>
      <c r="F17" s="80">
        <f t="shared" si="0"/>
        <v>0</v>
      </c>
    </row>
    <row r="18" spans="1:12" ht="51.75" x14ac:dyDescent="0.25">
      <c r="A18" s="75" t="s">
        <v>27</v>
      </c>
      <c r="B18" s="76" t="s">
        <v>130</v>
      </c>
      <c r="C18" s="77" t="s">
        <v>17</v>
      </c>
      <c r="D18" s="78">
        <f>12*18</f>
        <v>216</v>
      </c>
      <c r="E18" s="79">
        <v>0</v>
      </c>
      <c r="F18" s="80">
        <f t="shared" si="0"/>
        <v>0</v>
      </c>
    </row>
    <row r="19" spans="1:12" s="105" customFormat="1" ht="52.5" customHeight="1" x14ac:dyDescent="0.25">
      <c r="A19" s="75" t="s">
        <v>30</v>
      </c>
      <c r="B19" s="84" t="s">
        <v>163</v>
      </c>
      <c r="C19" s="82" t="s">
        <v>9</v>
      </c>
      <c r="D19" s="101">
        <v>24</v>
      </c>
      <c r="E19" s="102">
        <v>0</v>
      </c>
      <c r="F19" s="103">
        <f>D19*E19</f>
        <v>0</v>
      </c>
      <c r="G19" s="104"/>
      <c r="I19" s="106"/>
      <c r="J19" s="107"/>
      <c r="K19" s="106"/>
      <c r="L19" s="106"/>
    </row>
    <row r="20" spans="1:12" x14ac:dyDescent="0.25">
      <c r="A20" s="75"/>
      <c r="B20" s="76"/>
      <c r="C20" s="77"/>
      <c r="D20" s="78"/>
      <c r="E20" s="97" t="s">
        <v>35</v>
      </c>
      <c r="F20" s="98">
        <f>SUM(F12:F19)</f>
        <v>0</v>
      </c>
    </row>
    <row r="21" spans="1:12" ht="18.75" customHeight="1" x14ac:dyDescent="0.25">
      <c r="A21" s="88" t="s">
        <v>16</v>
      </c>
      <c r="B21" s="89" t="s">
        <v>43</v>
      </c>
      <c r="C21" s="90"/>
      <c r="D21" s="91"/>
      <c r="E21" s="92"/>
      <c r="F21" s="93"/>
    </row>
    <row r="22" spans="1:12" ht="93" customHeight="1" x14ac:dyDescent="0.25">
      <c r="A22" s="154" t="s">
        <v>8</v>
      </c>
      <c r="B22" s="76" t="s">
        <v>131</v>
      </c>
      <c r="C22" s="77" t="s">
        <v>13</v>
      </c>
      <c r="D22" s="78">
        <v>18</v>
      </c>
      <c r="E22" s="79">
        <v>0</v>
      </c>
      <c r="F22" s="80">
        <f t="shared" ref="F22" si="1">D22*E22</f>
        <v>0</v>
      </c>
    </row>
    <row r="23" spans="1:12" ht="19.5" customHeight="1" x14ac:dyDescent="0.25">
      <c r="A23" s="75"/>
      <c r="B23" s="76"/>
      <c r="C23" s="77"/>
      <c r="D23" s="78"/>
      <c r="E23" s="97" t="s">
        <v>34</v>
      </c>
      <c r="F23" s="98">
        <f>SUM(F22:F22)</f>
        <v>0</v>
      </c>
    </row>
    <row r="24" spans="1:12" ht="15" customHeight="1" x14ac:dyDescent="0.25">
      <c r="A24" s="99" t="s">
        <v>19</v>
      </c>
      <c r="B24" s="100" t="s">
        <v>44</v>
      </c>
      <c r="C24" s="77"/>
      <c r="D24" s="78"/>
      <c r="E24" s="79"/>
      <c r="F24" s="80"/>
    </row>
    <row r="25" spans="1:12" ht="39" x14ac:dyDescent="0.25">
      <c r="A25" s="75" t="s">
        <v>8</v>
      </c>
      <c r="B25" s="10" t="s">
        <v>15</v>
      </c>
      <c r="C25" s="11" t="s">
        <v>12</v>
      </c>
      <c r="D25" s="12">
        <f>20*8</f>
        <v>160</v>
      </c>
      <c r="E25" s="13">
        <v>0</v>
      </c>
      <c r="F25" s="153">
        <f t="shared" si="0"/>
        <v>0</v>
      </c>
    </row>
    <row r="26" spans="1:12" x14ac:dyDescent="0.25">
      <c r="A26" s="56"/>
      <c r="B26" s="56"/>
      <c r="C26" s="56"/>
      <c r="D26" s="56"/>
      <c r="E26" s="97" t="s">
        <v>37</v>
      </c>
      <c r="F26" s="16">
        <f>F25</f>
        <v>0</v>
      </c>
    </row>
    <row r="27" spans="1:12" x14ac:dyDescent="0.25">
      <c r="A27" s="20" t="s">
        <v>24</v>
      </c>
      <c r="B27" s="21" t="s">
        <v>20</v>
      </c>
      <c r="C27" s="22"/>
      <c r="D27" s="23"/>
      <c r="E27" s="24"/>
      <c r="F27" s="25"/>
    </row>
    <row r="28" spans="1:12" s="122" customFormat="1" ht="51" x14ac:dyDescent="0.2">
      <c r="A28" s="9" t="s">
        <v>8</v>
      </c>
      <c r="B28" s="10" t="s">
        <v>167</v>
      </c>
      <c r="C28" s="19" t="s">
        <v>40</v>
      </c>
      <c r="D28" s="26">
        <v>16</v>
      </c>
      <c r="E28" s="27">
        <v>0</v>
      </c>
      <c r="F28" s="14">
        <f>D28*E28</f>
        <v>0</v>
      </c>
    </row>
    <row r="29" spans="1:12" ht="18.75" customHeight="1" x14ac:dyDescent="0.25">
      <c r="A29" s="157" t="s">
        <v>10</v>
      </c>
      <c r="B29" s="120" t="s">
        <v>49</v>
      </c>
      <c r="C29" s="155" t="s">
        <v>42</v>
      </c>
      <c r="D29" s="156">
        <v>160</v>
      </c>
      <c r="E29" s="119">
        <v>0</v>
      </c>
      <c r="F29" s="121">
        <f>D29*E29</f>
        <v>0</v>
      </c>
    </row>
    <row r="30" spans="1:12" x14ac:dyDescent="0.25">
      <c r="A30" s="115"/>
      <c r="B30" s="115"/>
      <c r="C30" s="115"/>
      <c r="D30" s="115"/>
      <c r="E30" s="97" t="s">
        <v>38</v>
      </c>
      <c r="F30" s="16">
        <f>SUM(F28:F29)</f>
        <v>0</v>
      </c>
    </row>
    <row r="31" spans="1:12" x14ac:dyDescent="0.25">
      <c r="A31" s="28"/>
      <c r="B31" s="29"/>
      <c r="C31" s="30"/>
      <c r="D31" s="31"/>
      <c r="E31" s="32"/>
      <c r="F31" s="33"/>
      <c r="G31" s="28"/>
      <c r="H31" s="29"/>
      <c r="I31" s="30"/>
      <c r="J31" s="31"/>
      <c r="K31" s="32"/>
      <c r="L31" s="33"/>
    </row>
    <row r="32" spans="1:12" ht="15.75" customHeight="1" x14ac:dyDescent="0.25">
      <c r="A32" s="191" t="s">
        <v>158</v>
      </c>
      <c r="B32" s="192"/>
      <c r="C32" s="192"/>
      <c r="D32" s="192"/>
      <c r="E32" s="192"/>
      <c r="F32" s="192"/>
      <c r="G32" s="28"/>
      <c r="H32" s="29"/>
      <c r="I32" s="30"/>
      <c r="J32" s="31"/>
      <c r="K32" s="32"/>
      <c r="L32" s="33"/>
    </row>
    <row r="33" spans="1:12" ht="15.75" customHeight="1" x14ac:dyDescent="0.25">
      <c r="A33" s="123" t="s">
        <v>6</v>
      </c>
      <c r="B33" s="151" t="s">
        <v>7</v>
      </c>
      <c r="C33" s="124"/>
      <c r="D33" s="125"/>
      <c r="E33" s="126"/>
      <c r="F33" s="127">
        <f>F9</f>
        <v>0</v>
      </c>
      <c r="G33" s="193"/>
      <c r="H33" s="193"/>
      <c r="I33" s="193"/>
      <c r="J33" s="193"/>
      <c r="K33" s="193"/>
      <c r="L33" s="193"/>
    </row>
    <row r="34" spans="1:12" ht="15.75" customHeight="1" x14ac:dyDescent="0.25">
      <c r="A34" s="128" t="s">
        <v>11</v>
      </c>
      <c r="B34" s="152" t="str">
        <f>B11</f>
        <v>GRADBENA IN ZEMELJSKA DELA</v>
      </c>
      <c r="C34" s="129"/>
      <c r="D34" s="130"/>
      <c r="E34" s="131"/>
      <c r="F34" s="132">
        <f>F20</f>
        <v>0</v>
      </c>
      <c r="G34" s="180"/>
      <c r="H34" s="180"/>
      <c r="I34" s="180"/>
      <c r="J34" s="180"/>
      <c r="K34" s="180"/>
      <c r="L34" s="180"/>
    </row>
    <row r="35" spans="1:12" ht="15.75" customHeight="1" x14ac:dyDescent="0.25">
      <c r="A35" s="128" t="s">
        <v>16</v>
      </c>
      <c r="B35" s="152" t="str">
        <f>B21</f>
        <v>ODVODNJA IN DRENIRANJE</v>
      </c>
      <c r="C35" s="129"/>
      <c r="D35" s="130"/>
      <c r="E35" s="131"/>
      <c r="F35" s="132">
        <f>F23</f>
        <v>0</v>
      </c>
      <c r="G35" s="180"/>
      <c r="H35" s="180"/>
      <c r="I35" s="180"/>
      <c r="J35" s="180"/>
      <c r="K35" s="180"/>
      <c r="L35" s="180"/>
    </row>
    <row r="36" spans="1:12" ht="15.75" customHeight="1" x14ac:dyDescent="0.25">
      <c r="A36" s="128" t="s">
        <v>19</v>
      </c>
      <c r="B36" s="152" t="str">
        <f>B24</f>
        <v>ZUNANJA UREDITEV</v>
      </c>
      <c r="C36" s="129"/>
      <c r="D36" s="130"/>
      <c r="E36" s="131"/>
      <c r="F36" s="132">
        <f>F26</f>
        <v>0</v>
      </c>
      <c r="G36" s="180"/>
      <c r="H36" s="180"/>
      <c r="I36" s="180"/>
      <c r="J36" s="180"/>
      <c r="K36" s="180"/>
      <c r="L36" s="180"/>
    </row>
    <row r="37" spans="1:12" x14ac:dyDescent="0.25">
      <c r="A37" s="133" t="s">
        <v>24</v>
      </c>
      <c r="B37" s="152" t="str">
        <f>B27</f>
        <v>OSTALI STROŠKI</v>
      </c>
      <c r="C37" s="129"/>
      <c r="D37" s="130"/>
      <c r="E37" s="131"/>
      <c r="F37" s="132">
        <f>F30</f>
        <v>0</v>
      </c>
      <c r="G37" s="34"/>
      <c r="H37" s="181"/>
      <c r="I37" s="35"/>
      <c r="J37" s="36"/>
      <c r="K37" s="15"/>
      <c r="L37" s="37"/>
    </row>
    <row r="38" spans="1:12" x14ac:dyDescent="0.25">
      <c r="A38" s="194" t="s">
        <v>50</v>
      </c>
      <c r="B38" s="194"/>
      <c r="C38" s="194"/>
      <c r="D38" s="194"/>
      <c r="E38" s="195">
        <f>SUM(F33:F37)</f>
        <v>0</v>
      </c>
      <c r="F38" s="195"/>
      <c r="G38" s="34"/>
      <c r="H38" s="196"/>
      <c r="I38" s="196"/>
      <c r="J38" s="196"/>
      <c r="K38" s="196"/>
      <c r="L38" s="37"/>
    </row>
    <row r="39" spans="1:12" x14ac:dyDescent="0.25">
      <c r="A39" s="109"/>
      <c r="D39" s="134"/>
      <c r="F39" s="135"/>
      <c r="G39" s="34"/>
      <c r="H39" s="38"/>
      <c r="I39" s="35"/>
      <c r="J39" s="36"/>
      <c r="K39" s="15"/>
      <c r="L39" s="37"/>
    </row>
    <row r="40" spans="1:12" x14ac:dyDescent="0.25">
      <c r="A40" s="136" t="s">
        <v>41</v>
      </c>
      <c r="B40" s="137" t="s">
        <v>45</v>
      </c>
      <c r="C40" s="138"/>
      <c r="D40" s="139"/>
      <c r="E40" s="140"/>
      <c r="F40" s="150">
        <f>E38*0.1</f>
        <v>0</v>
      </c>
      <c r="G40" s="34"/>
      <c r="H40" s="38"/>
      <c r="I40" s="35"/>
      <c r="J40" s="36"/>
      <c r="K40" s="15"/>
      <c r="L40" s="37"/>
    </row>
    <row r="41" spans="1:12" x14ac:dyDescent="0.25">
      <c r="A41" s="197" t="s">
        <v>48</v>
      </c>
      <c r="B41" s="197"/>
      <c r="C41" s="197"/>
      <c r="D41" s="197"/>
      <c r="F41" s="141">
        <f>SUM(E38+F40)</f>
        <v>0</v>
      </c>
      <c r="G41" s="144"/>
      <c r="H41" s="181"/>
      <c r="I41" s="145"/>
      <c r="J41" s="145"/>
      <c r="K41" s="146"/>
      <c r="L41" s="147"/>
    </row>
    <row r="42" spans="1:12" x14ac:dyDescent="0.25">
      <c r="A42" s="109"/>
      <c r="D42" s="134"/>
      <c r="F42" s="135"/>
      <c r="G42" s="148"/>
      <c r="H42" s="60"/>
      <c r="I42" s="61"/>
      <c r="J42" s="61"/>
      <c r="K42" s="149"/>
      <c r="L42" s="15"/>
    </row>
    <row r="43" spans="1:12" ht="15.75" thickBot="1" x14ac:dyDescent="0.3">
      <c r="A43" s="189" t="s">
        <v>46</v>
      </c>
      <c r="B43" s="189"/>
      <c r="C43" s="189"/>
      <c r="D43" s="189"/>
      <c r="E43" s="142"/>
      <c r="F43" s="143">
        <f>F41*0.22</f>
        <v>0</v>
      </c>
      <c r="G43" s="42"/>
      <c r="H43" s="46"/>
      <c r="I43" s="47"/>
      <c r="J43" s="47"/>
      <c r="K43" s="48"/>
      <c r="L43" s="1"/>
    </row>
    <row r="44" spans="1:12" ht="15.75" thickTop="1" x14ac:dyDescent="0.25">
      <c r="A44" s="190" t="s">
        <v>47</v>
      </c>
      <c r="B44" s="190"/>
      <c r="C44" s="190"/>
      <c r="D44" s="190"/>
      <c r="F44" s="141">
        <f>SUM(F43+F41)</f>
        <v>0</v>
      </c>
    </row>
    <row r="45" spans="1:12" x14ac:dyDescent="0.25">
      <c r="A45" s="39"/>
      <c r="B45" s="43"/>
      <c r="C45" s="44"/>
      <c r="D45" s="44"/>
      <c r="E45" s="45"/>
      <c r="F45" s="1"/>
    </row>
    <row r="46" spans="1:12" x14ac:dyDescent="0.25">
      <c r="A46" s="39"/>
      <c r="B46" s="40" t="s">
        <v>96</v>
      </c>
      <c r="C46" s="41"/>
      <c r="D46" s="41"/>
      <c r="E46" s="49"/>
      <c r="F46" s="50" t="s">
        <v>25</v>
      </c>
    </row>
    <row r="47" spans="1:12" x14ac:dyDescent="0.25">
      <c r="A47" s="1"/>
      <c r="B47" s="43"/>
      <c r="C47" s="44"/>
      <c r="D47" s="44"/>
      <c r="E47" s="45"/>
      <c r="F47" s="1"/>
    </row>
    <row r="48" spans="1:12" x14ac:dyDescent="0.25">
      <c r="A48" s="1"/>
      <c r="B48" s="40" t="s">
        <v>97</v>
      </c>
      <c r="C48" s="41"/>
      <c r="D48" s="41"/>
      <c r="E48" s="49"/>
      <c r="F48" s="50" t="s">
        <v>26</v>
      </c>
    </row>
    <row r="49" spans="1:6" x14ac:dyDescent="0.25">
      <c r="A49" s="1"/>
      <c r="B49" s="43"/>
      <c r="C49" s="44"/>
      <c r="D49" s="44"/>
      <c r="E49" s="45"/>
      <c r="F49" s="1"/>
    </row>
  </sheetData>
  <mergeCells count="9">
    <mergeCell ref="A43:D43"/>
    <mergeCell ref="A44:D44"/>
    <mergeCell ref="A1:F1"/>
    <mergeCell ref="A32:F32"/>
    <mergeCell ref="G33:L33"/>
    <mergeCell ref="A38:D38"/>
    <mergeCell ref="E38:F38"/>
    <mergeCell ref="H38:K38"/>
    <mergeCell ref="A41:D41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0" max="16383" man="1"/>
    <brk id="30" max="5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7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160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42.75" customHeight="1" x14ac:dyDescent="0.25">
      <c r="A6" s="9" t="s">
        <v>8</v>
      </c>
      <c r="B6" s="10" t="s">
        <v>133</v>
      </c>
      <c r="C6" s="11" t="s">
        <v>9</v>
      </c>
      <c r="D6" s="12">
        <v>5</v>
      </c>
      <c r="E6" s="13">
        <v>0</v>
      </c>
      <c r="F6" s="14">
        <f>D6*E6</f>
        <v>0</v>
      </c>
    </row>
    <row r="7" spans="1:6" ht="16.5" customHeight="1" x14ac:dyDescent="0.25">
      <c r="A7" s="51"/>
      <c r="B7" s="56"/>
      <c r="C7" s="57"/>
      <c r="D7" s="57"/>
      <c r="E7" s="58" t="s">
        <v>36</v>
      </c>
      <c r="F7" s="59">
        <f>SUM(F6:F6)</f>
        <v>0</v>
      </c>
    </row>
    <row r="8" spans="1:6" x14ac:dyDescent="0.25">
      <c r="A8" s="52"/>
      <c r="B8" s="52"/>
      <c r="C8" s="53"/>
      <c r="D8" s="54"/>
      <c r="E8" s="55"/>
      <c r="F8" s="55"/>
    </row>
    <row r="9" spans="1:6" x14ac:dyDescent="0.25">
      <c r="A9" s="18" t="s">
        <v>11</v>
      </c>
      <c r="B9" s="73" t="s">
        <v>23</v>
      </c>
      <c r="C9" s="74"/>
      <c r="D9" s="71"/>
      <c r="E9" s="72"/>
      <c r="F9" s="17"/>
    </row>
    <row r="10" spans="1:6" ht="53.25" customHeight="1" x14ac:dyDescent="0.25">
      <c r="A10" s="75" t="s">
        <v>8</v>
      </c>
      <c r="B10" s="76" t="s">
        <v>134</v>
      </c>
      <c r="C10" s="77" t="s">
        <v>17</v>
      </c>
      <c r="D10" s="78">
        <f>20*10</f>
        <v>200</v>
      </c>
      <c r="E10" s="79">
        <v>0</v>
      </c>
      <c r="F10" s="80">
        <f t="shared" ref="F10:F23" si="0">D10*E10</f>
        <v>0</v>
      </c>
    </row>
    <row r="11" spans="1:6" ht="28.5" customHeight="1" x14ac:dyDescent="0.25">
      <c r="A11" s="75" t="s">
        <v>10</v>
      </c>
      <c r="B11" s="81" t="s">
        <v>135</v>
      </c>
      <c r="C11" s="82" t="s">
        <v>12</v>
      </c>
      <c r="D11" s="83">
        <f>2.3*20</f>
        <v>46</v>
      </c>
      <c r="E11" s="79">
        <v>0</v>
      </c>
      <c r="F11" s="80">
        <f t="shared" si="0"/>
        <v>0</v>
      </c>
    </row>
    <row r="12" spans="1:6" ht="54.75" customHeight="1" x14ac:dyDescent="0.25">
      <c r="A12" s="75" t="s">
        <v>14</v>
      </c>
      <c r="B12" s="76" t="s">
        <v>136</v>
      </c>
      <c r="C12" s="77" t="s">
        <v>12</v>
      </c>
      <c r="D12" s="78">
        <f>7*18</f>
        <v>126</v>
      </c>
      <c r="E12" s="79">
        <v>0</v>
      </c>
      <c r="F12" s="80">
        <f t="shared" si="0"/>
        <v>0</v>
      </c>
    </row>
    <row r="13" spans="1:6" ht="38.25" customHeight="1" x14ac:dyDescent="0.25">
      <c r="A13" s="75" t="s">
        <v>18</v>
      </c>
      <c r="B13" s="76" t="s">
        <v>137</v>
      </c>
      <c r="C13" s="77" t="s">
        <v>17</v>
      </c>
      <c r="D13" s="78">
        <f>2.7*20*0.5</f>
        <v>27</v>
      </c>
      <c r="E13" s="79">
        <v>0</v>
      </c>
      <c r="F13" s="80">
        <f t="shared" si="0"/>
        <v>0</v>
      </c>
    </row>
    <row r="14" spans="1:6" ht="45.75" customHeight="1" x14ac:dyDescent="0.25">
      <c r="A14" s="75" t="s">
        <v>28</v>
      </c>
      <c r="B14" s="76" t="s">
        <v>138</v>
      </c>
      <c r="C14" s="77" t="s">
        <v>17</v>
      </c>
      <c r="D14" s="94">
        <f>(2.3*0.5)*19.5</f>
        <v>22.424999999999997</v>
      </c>
      <c r="E14" s="95">
        <v>0</v>
      </c>
      <c r="F14" s="96">
        <f t="shared" si="0"/>
        <v>0</v>
      </c>
    </row>
    <row r="15" spans="1:6" ht="60" customHeight="1" x14ac:dyDescent="0.25">
      <c r="A15" s="75" t="s">
        <v>29</v>
      </c>
      <c r="B15" s="76" t="s">
        <v>139</v>
      </c>
      <c r="C15" s="77" t="s">
        <v>17</v>
      </c>
      <c r="D15" s="78">
        <f>19.5*7.1</f>
        <v>138.44999999999999</v>
      </c>
      <c r="E15" s="79">
        <v>0</v>
      </c>
      <c r="F15" s="80">
        <f t="shared" si="0"/>
        <v>0</v>
      </c>
    </row>
    <row r="16" spans="1:6" ht="51.75" x14ac:dyDescent="0.25">
      <c r="A16" s="75" t="s">
        <v>27</v>
      </c>
      <c r="B16" s="76" t="s">
        <v>140</v>
      </c>
      <c r="C16" s="77" t="s">
        <v>17</v>
      </c>
      <c r="D16" s="78">
        <f>13*20</f>
        <v>260</v>
      </c>
      <c r="E16" s="79">
        <v>0</v>
      </c>
      <c r="F16" s="80">
        <f t="shared" si="0"/>
        <v>0</v>
      </c>
    </row>
    <row r="17" spans="1:12" s="105" customFormat="1" ht="52.5" customHeight="1" x14ac:dyDescent="0.25">
      <c r="A17" s="75" t="s">
        <v>30</v>
      </c>
      <c r="B17" s="84" t="s">
        <v>165</v>
      </c>
      <c r="C17" s="82" t="s">
        <v>9</v>
      </c>
      <c r="D17" s="101">
        <v>26</v>
      </c>
      <c r="E17" s="102">
        <v>0</v>
      </c>
      <c r="F17" s="103">
        <f>D17*E17</f>
        <v>0</v>
      </c>
      <c r="G17" s="104"/>
      <c r="I17" s="106"/>
      <c r="J17" s="107"/>
      <c r="K17" s="106"/>
      <c r="L17" s="106"/>
    </row>
    <row r="18" spans="1:12" x14ac:dyDescent="0.25">
      <c r="A18" s="75"/>
      <c r="B18" s="76"/>
      <c r="C18" s="77"/>
      <c r="D18" s="78"/>
      <c r="E18" s="97" t="s">
        <v>35</v>
      </c>
      <c r="F18" s="98">
        <f>SUM(F10:F17)</f>
        <v>0</v>
      </c>
    </row>
    <row r="19" spans="1:12" ht="18.75" customHeight="1" x14ac:dyDescent="0.25">
      <c r="A19" s="88" t="s">
        <v>16</v>
      </c>
      <c r="B19" s="89" t="s">
        <v>43</v>
      </c>
      <c r="C19" s="90"/>
      <c r="D19" s="91"/>
      <c r="E19" s="92"/>
      <c r="F19" s="93"/>
    </row>
    <row r="20" spans="1:12" ht="93" customHeight="1" x14ac:dyDescent="0.25">
      <c r="A20" s="154" t="s">
        <v>8</v>
      </c>
      <c r="B20" s="76" t="s">
        <v>132</v>
      </c>
      <c r="C20" s="77" t="s">
        <v>13</v>
      </c>
      <c r="D20" s="78">
        <v>20</v>
      </c>
      <c r="E20" s="79">
        <v>0</v>
      </c>
      <c r="F20" s="80">
        <f t="shared" ref="F20" si="1">D20*E20</f>
        <v>0</v>
      </c>
    </row>
    <row r="21" spans="1:12" ht="19.5" customHeight="1" x14ac:dyDescent="0.25">
      <c r="A21" s="75"/>
      <c r="B21" s="76"/>
      <c r="C21" s="77"/>
      <c r="D21" s="78"/>
      <c r="E21" s="97" t="s">
        <v>34</v>
      </c>
      <c r="F21" s="98">
        <f>SUM(F20:F20)</f>
        <v>0</v>
      </c>
    </row>
    <row r="22" spans="1:12" ht="15" customHeight="1" x14ac:dyDescent="0.25">
      <c r="A22" s="99" t="s">
        <v>19</v>
      </c>
      <c r="B22" s="100" t="s">
        <v>44</v>
      </c>
      <c r="C22" s="77"/>
      <c r="D22" s="78"/>
      <c r="E22" s="79"/>
      <c r="F22" s="80"/>
    </row>
    <row r="23" spans="1:12" ht="39" x14ac:dyDescent="0.25">
      <c r="A23" s="75" t="s">
        <v>8</v>
      </c>
      <c r="B23" s="10" t="s">
        <v>15</v>
      </c>
      <c r="C23" s="11" t="s">
        <v>12</v>
      </c>
      <c r="D23" s="12">
        <f>20*6</f>
        <v>120</v>
      </c>
      <c r="E23" s="13">
        <v>0</v>
      </c>
      <c r="F23" s="153">
        <f t="shared" si="0"/>
        <v>0</v>
      </c>
    </row>
    <row r="24" spans="1:12" x14ac:dyDescent="0.25">
      <c r="A24" s="56"/>
      <c r="B24" s="56"/>
      <c r="C24" s="56"/>
      <c r="D24" s="56"/>
      <c r="E24" s="97" t="s">
        <v>37</v>
      </c>
      <c r="F24" s="16">
        <f>F23</f>
        <v>0</v>
      </c>
    </row>
    <row r="25" spans="1:12" x14ac:dyDescent="0.25">
      <c r="A25" s="20" t="s">
        <v>24</v>
      </c>
      <c r="B25" s="21" t="s">
        <v>20</v>
      </c>
      <c r="C25" s="22"/>
      <c r="D25" s="23"/>
      <c r="E25" s="24"/>
      <c r="F25" s="25"/>
    </row>
    <row r="26" spans="1:12" s="122" customFormat="1" ht="51" x14ac:dyDescent="0.2">
      <c r="A26" s="9" t="s">
        <v>8</v>
      </c>
      <c r="B26" s="10" t="s">
        <v>167</v>
      </c>
      <c r="C26" s="19" t="s">
        <v>40</v>
      </c>
      <c r="D26" s="26">
        <v>16</v>
      </c>
      <c r="E26" s="27">
        <v>0</v>
      </c>
      <c r="F26" s="14">
        <f>D26*E26</f>
        <v>0</v>
      </c>
    </row>
    <row r="27" spans="1:12" ht="18.75" customHeight="1" x14ac:dyDescent="0.25">
      <c r="A27" s="157" t="s">
        <v>10</v>
      </c>
      <c r="B27" s="120" t="s">
        <v>49</v>
      </c>
      <c r="C27" s="155" t="s">
        <v>42</v>
      </c>
      <c r="D27" s="156">
        <v>160</v>
      </c>
      <c r="E27" s="119">
        <v>0</v>
      </c>
      <c r="F27" s="121">
        <f>D27*E27</f>
        <v>0</v>
      </c>
    </row>
    <row r="28" spans="1:12" x14ac:dyDescent="0.25">
      <c r="A28" s="115"/>
      <c r="B28" s="115"/>
      <c r="C28" s="115"/>
      <c r="D28" s="115"/>
      <c r="E28" s="97" t="s">
        <v>38</v>
      </c>
      <c r="F28" s="16">
        <f>SUM(F26:F27)</f>
        <v>0</v>
      </c>
    </row>
    <row r="29" spans="1:12" x14ac:dyDescent="0.25">
      <c r="A29" s="28"/>
      <c r="B29" s="29"/>
      <c r="C29" s="30"/>
      <c r="D29" s="31"/>
      <c r="E29" s="32"/>
      <c r="F29" s="33"/>
      <c r="G29" s="28"/>
      <c r="H29" s="29"/>
      <c r="I29" s="30"/>
      <c r="J29" s="31"/>
      <c r="K29" s="32"/>
      <c r="L29" s="33"/>
    </row>
    <row r="30" spans="1:12" ht="15.75" customHeight="1" x14ac:dyDescent="0.25">
      <c r="A30" s="191" t="s">
        <v>159</v>
      </c>
      <c r="B30" s="192"/>
      <c r="C30" s="192"/>
      <c r="D30" s="192"/>
      <c r="E30" s="192"/>
      <c r="F30" s="192"/>
      <c r="G30" s="28"/>
      <c r="H30" s="29"/>
      <c r="I30" s="30"/>
      <c r="J30" s="31"/>
      <c r="K30" s="32"/>
      <c r="L30" s="33"/>
    </row>
    <row r="31" spans="1:12" ht="15.75" customHeight="1" x14ac:dyDescent="0.25">
      <c r="A31" s="123" t="s">
        <v>6</v>
      </c>
      <c r="B31" s="151" t="s">
        <v>7</v>
      </c>
      <c r="C31" s="124"/>
      <c r="D31" s="125"/>
      <c r="E31" s="126"/>
      <c r="F31" s="127">
        <f>F7</f>
        <v>0</v>
      </c>
      <c r="G31" s="193"/>
      <c r="H31" s="193"/>
      <c r="I31" s="193"/>
      <c r="J31" s="193"/>
      <c r="K31" s="193"/>
      <c r="L31" s="193"/>
    </row>
    <row r="32" spans="1:12" ht="15.75" customHeight="1" x14ac:dyDescent="0.25">
      <c r="A32" s="128" t="s">
        <v>11</v>
      </c>
      <c r="B32" s="152" t="str">
        <f>B9</f>
        <v>GRADBENA IN ZEMELJSKA DELA</v>
      </c>
      <c r="C32" s="129"/>
      <c r="D32" s="130"/>
      <c r="E32" s="131"/>
      <c r="F32" s="132">
        <f>F18</f>
        <v>0</v>
      </c>
      <c r="G32" s="180"/>
      <c r="H32" s="180"/>
      <c r="I32" s="180"/>
      <c r="J32" s="180"/>
      <c r="K32" s="180"/>
      <c r="L32" s="180"/>
    </row>
    <row r="33" spans="1:12" ht="15.75" customHeight="1" x14ac:dyDescent="0.25">
      <c r="A33" s="128" t="s">
        <v>16</v>
      </c>
      <c r="B33" s="152" t="str">
        <f>B19</f>
        <v>ODVODNJA IN DRENIRANJE</v>
      </c>
      <c r="C33" s="129"/>
      <c r="D33" s="130"/>
      <c r="E33" s="131"/>
      <c r="F33" s="132">
        <f>F21</f>
        <v>0</v>
      </c>
      <c r="G33" s="180"/>
      <c r="H33" s="180"/>
      <c r="I33" s="180"/>
      <c r="J33" s="180"/>
      <c r="K33" s="180"/>
      <c r="L33" s="180"/>
    </row>
    <row r="34" spans="1:12" ht="15.75" customHeight="1" x14ac:dyDescent="0.25">
      <c r="A34" s="128" t="s">
        <v>19</v>
      </c>
      <c r="B34" s="152" t="str">
        <f>B22</f>
        <v>ZUNANJA UREDITEV</v>
      </c>
      <c r="C34" s="129"/>
      <c r="D34" s="130"/>
      <c r="E34" s="131"/>
      <c r="F34" s="132">
        <f>F24</f>
        <v>0</v>
      </c>
      <c r="G34" s="180"/>
      <c r="H34" s="180"/>
      <c r="I34" s="180"/>
      <c r="J34" s="180"/>
      <c r="K34" s="180"/>
      <c r="L34" s="180"/>
    </row>
    <row r="35" spans="1:12" x14ac:dyDescent="0.25">
      <c r="A35" s="133" t="s">
        <v>24</v>
      </c>
      <c r="B35" s="152" t="str">
        <f>B25</f>
        <v>OSTALI STROŠKI</v>
      </c>
      <c r="C35" s="129"/>
      <c r="D35" s="130"/>
      <c r="E35" s="131"/>
      <c r="F35" s="132">
        <f>F28</f>
        <v>0</v>
      </c>
      <c r="G35" s="34"/>
      <c r="H35" s="181"/>
      <c r="I35" s="35"/>
      <c r="J35" s="36"/>
      <c r="K35" s="15"/>
      <c r="L35" s="37"/>
    </row>
    <row r="36" spans="1:12" x14ac:dyDescent="0.25">
      <c r="A36" s="194" t="s">
        <v>50</v>
      </c>
      <c r="B36" s="194"/>
      <c r="C36" s="194"/>
      <c r="D36" s="194"/>
      <c r="E36" s="195">
        <f>SUM(F31:F35)</f>
        <v>0</v>
      </c>
      <c r="F36" s="195"/>
      <c r="G36" s="34"/>
      <c r="H36" s="196"/>
      <c r="I36" s="196"/>
      <c r="J36" s="196"/>
      <c r="K36" s="196"/>
      <c r="L36" s="37"/>
    </row>
    <row r="37" spans="1:12" x14ac:dyDescent="0.25">
      <c r="A37" s="109"/>
      <c r="D37" s="134"/>
      <c r="F37" s="135"/>
      <c r="G37" s="34"/>
      <c r="H37" s="38"/>
      <c r="I37" s="35"/>
      <c r="J37" s="36"/>
      <c r="K37" s="15"/>
      <c r="L37" s="37"/>
    </row>
    <row r="38" spans="1:12" x14ac:dyDescent="0.25">
      <c r="A38" s="136" t="s">
        <v>41</v>
      </c>
      <c r="B38" s="137" t="s">
        <v>45</v>
      </c>
      <c r="C38" s="138"/>
      <c r="D38" s="139"/>
      <c r="E38" s="140"/>
      <c r="F38" s="150">
        <f>E36*0.1</f>
        <v>0</v>
      </c>
      <c r="G38" s="34"/>
      <c r="H38" s="38"/>
      <c r="I38" s="35"/>
      <c r="J38" s="36"/>
      <c r="K38" s="15"/>
      <c r="L38" s="37"/>
    </row>
    <row r="39" spans="1:12" x14ac:dyDescent="0.25">
      <c r="A39" s="197" t="s">
        <v>48</v>
      </c>
      <c r="B39" s="197"/>
      <c r="C39" s="197"/>
      <c r="D39" s="197"/>
      <c r="F39" s="141">
        <f>SUM(E36+F38)</f>
        <v>0</v>
      </c>
      <c r="G39" s="144"/>
      <c r="H39" s="181"/>
      <c r="I39" s="145"/>
      <c r="J39" s="145"/>
      <c r="K39" s="146"/>
      <c r="L39" s="147"/>
    </row>
    <row r="40" spans="1:12" x14ac:dyDescent="0.25">
      <c r="A40" s="109"/>
      <c r="D40" s="134"/>
      <c r="F40" s="135"/>
      <c r="G40" s="148"/>
      <c r="H40" s="60"/>
      <c r="I40" s="61"/>
      <c r="J40" s="61"/>
      <c r="K40" s="149"/>
      <c r="L40" s="15"/>
    </row>
    <row r="41" spans="1:12" ht="15.75" thickBot="1" x14ac:dyDescent="0.3">
      <c r="A41" s="189" t="s">
        <v>46</v>
      </c>
      <c r="B41" s="189"/>
      <c r="C41" s="189"/>
      <c r="D41" s="189"/>
      <c r="E41" s="142"/>
      <c r="F41" s="143">
        <f>F39*0.22</f>
        <v>0</v>
      </c>
      <c r="G41" s="42"/>
      <c r="H41" s="46"/>
      <c r="I41" s="47"/>
      <c r="J41" s="47"/>
      <c r="K41" s="48"/>
      <c r="L41" s="1"/>
    </row>
    <row r="42" spans="1:12" ht="15.75" thickTop="1" x14ac:dyDescent="0.25">
      <c r="A42" s="190" t="s">
        <v>47</v>
      </c>
      <c r="B42" s="190"/>
      <c r="C42" s="190"/>
      <c r="D42" s="190"/>
      <c r="F42" s="141">
        <f>SUM(F41+F39)</f>
        <v>0</v>
      </c>
    </row>
    <row r="43" spans="1:12" x14ac:dyDescent="0.25">
      <c r="A43" s="39"/>
      <c r="B43" s="43"/>
      <c r="C43" s="44"/>
      <c r="D43" s="44"/>
      <c r="E43" s="45"/>
      <c r="F43" s="1"/>
    </row>
    <row r="44" spans="1:12" x14ac:dyDescent="0.25">
      <c r="A44" s="39"/>
      <c r="B44" s="40" t="s">
        <v>96</v>
      </c>
      <c r="C44" s="41"/>
      <c r="D44" s="41"/>
      <c r="E44" s="49"/>
      <c r="F44" s="50" t="s">
        <v>25</v>
      </c>
    </row>
    <row r="45" spans="1:12" x14ac:dyDescent="0.25">
      <c r="A45" s="1"/>
      <c r="B45" s="43"/>
      <c r="C45" s="44"/>
      <c r="D45" s="44"/>
      <c r="E45" s="45"/>
      <c r="F45" s="1"/>
    </row>
    <row r="46" spans="1:12" x14ac:dyDescent="0.25">
      <c r="A46" s="1"/>
      <c r="B46" s="40" t="s">
        <v>97</v>
      </c>
      <c r="C46" s="41"/>
      <c r="D46" s="41"/>
      <c r="E46" s="49"/>
      <c r="F46" s="50" t="s">
        <v>26</v>
      </c>
    </row>
    <row r="47" spans="1:12" x14ac:dyDescent="0.25">
      <c r="A47" s="1"/>
      <c r="B47" s="43"/>
      <c r="C47" s="44"/>
      <c r="D47" s="44"/>
      <c r="E47" s="45"/>
      <c r="F47" s="1"/>
    </row>
  </sheetData>
  <mergeCells count="9">
    <mergeCell ref="A41:D41"/>
    <mergeCell ref="A42:D42"/>
    <mergeCell ref="A1:F1"/>
    <mergeCell ref="A30:F30"/>
    <mergeCell ref="G31:L31"/>
    <mergeCell ref="A36:D36"/>
    <mergeCell ref="E36:F36"/>
    <mergeCell ref="H36:K36"/>
    <mergeCell ref="A39:D39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18" max="16383" man="1"/>
    <brk id="28" max="5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12" ht="36.75" customHeight="1" x14ac:dyDescent="0.25">
      <c r="A1" s="188" t="s">
        <v>141</v>
      </c>
      <c r="B1" s="188"/>
      <c r="C1" s="188"/>
      <c r="D1" s="188"/>
      <c r="E1" s="188"/>
      <c r="F1" s="188"/>
    </row>
    <row r="2" spans="1:12" ht="15.75" x14ac:dyDescent="0.25">
      <c r="A2" s="65"/>
      <c r="B2" s="66"/>
      <c r="C2" s="67"/>
      <c r="D2" s="68"/>
      <c r="E2" s="69"/>
      <c r="F2" s="64"/>
    </row>
    <row r="3" spans="1:12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12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12" ht="37.5" customHeight="1" x14ac:dyDescent="0.25">
      <c r="A5" s="9" t="s">
        <v>8</v>
      </c>
      <c r="B5" s="10" t="s">
        <v>111</v>
      </c>
      <c r="C5" s="11" t="s">
        <v>9</v>
      </c>
      <c r="D5" s="12">
        <v>5</v>
      </c>
      <c r="E5" s="13">
        <v>0</v>
      </c>
      <c r="F5" s="14">
        <f>D5*E5</f>
        <v>0</v>
      </c>
    </row>
    <row r="6" spans="1:12" ht="16.5" customHeight="1" x14ac:dyDescent="0.25">
      <c r="A6" s="51"/>
      <c r="B6" s="56"/>
      <c r="C6" s="57"/>
      <c r="D6" s="57"/>
      <c r="E6" s="58" t="s">
        <v>36</v>
      </c>
      <c r="F6" s="59">
        <f>SUM(F5:F5)</f>
        <v>0</v>
      </c>
    </row>
    <row r="7" spans="1:12" x14ac:dyDescent="0.25">
      <c r="A7" s="18" t="s">
        <v>11</v>
      </c>
      <c r="B7" s="73" t="s">
        <v>23</v>
      </c>
      <c r="C7" s="74"/>
      <c r="D7" s="71"/>
      <c r="E7" s="72"/>
      <c r="F7" s="17"/>
    </row>
    <row r="8" spans="1:12" ht="53.25" customHeight="1" x14ac:dyDescent="0.25">
      <c r="A8" s="75" t="s">
        <v>8</v>
      </c>
      <c r="B8" s="76" t="s">
        <v>143</v>
      </c>
      <c r="C8" s="77" t="s">
        <v>17</v>
      </c>
      <c r="D8" s="78">
        <f>6.7*19</f>
        <v>127.3</v>
      </c>
      <c r="E8" s="79">
        <v>0</v>
      </c>
      <c r="F8" s="80">
        <f t="shared" ref="F8:F22" si="0">D8*E8</f>
        <v>0</v>
      </c>
    </row>
    <row r="9" spans="1:12" ht="28.5" customHeight="1" x14ac:dyDescent="0.25">
      <c r="A9" s="75" t="s">
        <v>10</v>
      </c>
      <c r="B9" s="81" t="s">
        <v>144</v>
      </c>
      <c r="C9" s="82" t="s">
        <v>12</v>
      </c>
      <c r="D9" s="83">
        <f>3.5*19</f>
        <v>66.5</v>
      </c>
      <c r="E9" s="79">
        <v>0</v>
      </c>
      <c r="F9" s="80">
        <f t="shared" si="0"/>
        <v>0</v>
      </c>
    </row>
    <row r="10" spans="1:12" ht="42.75" customHeight="1" x14ac:dyDescent="0.25">
      <c r="A10" s="75" t="s">
        <v>14</v>
      </c>
      <c r="B10" s="76" t="s">
        <v>145</v>
      </c>
      <c r="C10" s="77" t="s">
        <v>17</v>
      </c>
      <c r="D10" s="78">
        <f>6*19</f>
        <v>114</v>
      </c>
      <c r="E10" s="79">
        <v>0</v>
      </c>
      <c r="F10" s="80">
        <f t="shared" si="0"/>
        <v>0</v>
      </c>
    </row>
    <row r="11" spans="1:12" ht="28.5" customHeight="1" x14ac:dyDescent="0.25">
      <c r="A11" s="75" t="s">
        <v>18</v>
      </c>
      <c r="B11" s="76" t="s">
        <v>146</v>
      </c>
      <c r="C11" s="77" t="s">
        <v>17</v>
      </c>
      <c r="D11" s="94">
        <f>(0.2*1.3)*19</f>
        <v>4.9400000000000004</v>
      </c>
      <c r="E11" s="95">
        <v>0</v>
      </c>
      <c r="F11" s="96">
        <f t="shared" si="0"/>
        <v>0</v>
      </c>
    </row>
    <row r="12" spans="1:12" ht="54.75" customHeight="1" x14ac:dyDescent="0.25">
      <c r="A12" s="75" t="s">
        <v>28</v>
      </c>
      <c r="B12" s="76" t="s">
        <v>147</v>
      </c>
      <c r="C12" s="77" t="s">
        <v>17</v>
      </c>
      <c r="D12" s="78">
        <v>19</v>
      </c>
      <c r="E12" s="79">
        <v>0</v>
      </c>
      <c r="F12" s="80">
        <f t="shared" si="0"/>
        <v>0</v>
      </c>
    </row>
    <row r="13" spans="1:12" ht="54.75" customHeight="1" x14ac:dyDescent="0.25">
      <c r="A13" s="75" t="s">
        <v>29</v>
      </c>
      <c r="B13" s="76" t="s">
        <v>148</v>
      </c>
      <c r="C13" s="77" t="s">
        <v>17</v>
      </c>
      <c r="D13" s="78">
        <f>19*4.8</f>
        <v>91.2</v>
      </c>
      <c r="E13" s="79">
        <v>0</v>
      </c>
      <c r="F13" s="80">
        <f t="shared" si="0"/>
        <v>0</v>
      </c>
    </row>
    <row r="14" spans="1:12" s="105" customFormat="1" ht="40.5" customHeight="1" x14ac:dyDescent="0.25">
      <c r="A14" s="75" t="s">
        <v>27</v>
      </c>
      <c r="B14" s="84" t="s">
        <v>166</v>
      </c>
      <c r="C14" s="82" t="s">
        <v>9</v>
      </c>
      <c r="D14" s="101">
        <v>13</v>
      </c>
      <c r="E14" s="102">
        <v>0</v>
      </c>
      <c r="F14" s="103">
        <f>D14*E14</f>
        <v>0</v>
      </c>
      <c r="G14" s="104"/>
      <c r="I14" s="106"/>
      <c r="J14" s="107"/>
      <c r="K14" s="106"/>
      <c r="L14" s="106"/>
    </row>
    <row r="15" spans="1:12" x14ac:dyDescent="0.25">
      <c r="A15" s="75"/>
      <c r="B15" s="76"/>
      <c r="C15" s="77"/>
      <c r="D15" s="78"/>
      <c r="E15" s="97" t="s">
        <v>35</v>
      </c>
      <c r="F15" s="98">
        <f>SUM(F8:F14)</f>
        <v>0</v>
      </c>
    </row>
    <row r="16" spans="1:12" ht="18.75" customHeight="1" x14ac:dyDescent="0.25">
      <c r="A16" s="88" t="s">
        <v>16</v>
      </c>
      <c r="B16" s="89" t="s">
        <v>43</v>
      </c>
      <c r="C16" s="90"/>
      <c r="D16" s="91"/>
      <c r="E16" s="92"/>
      <c r="F16" s="93"/>
    </row>
    <row r="17" spans="1:12" ht="95.25" customHeight="1" x14ac:dyDescent="0.25">
      <c r="A17" s="154" t="s">
        <v>8</v>
      </c>
      <c r="B17" s="76" t="s">
        <v>149</v>
      </c>
      <c r="C17" s="77" t="s">
        <v>13</v>
      </c>
      <c r="D17" s="78">
        <v>20</v>
      </c>
      <c r="E17" s="79">
        <v>0</v>
      </c>
      <c r="F17" s="80">
        <f t="shared" ref="F17:F19" si="1">D17*E17</f>
        <v>0</v>
      </c>
    </row>
    <row r="18" spans="1:12" ht="57" customHeight="1" x14ac:dyDescent="0.25">
      <c r="A18" s="154" t="s">
        <v>10</v>
      </c>
      <c r="B18" s="84" t="s">
        <v>93</v>
      </c>
      <c r="C18" s="62" t="s">
        <v>9</v>
      </c>
      <c r="D18" s="83">
        <v>1</v>
      </c>
      <c r="E18" s="63">
        <v>0</v>
      </c>
      <c r="F18" s="102">
        <f t="shared" si="1"/>
        <v>0</v>
      </c>
    </row>
    <row r="19" spans="1:12" ht="63.75" customHeight="1" x14ac:dyDescent="0.25">
      <c r="A19" s="154" t="s">
        <v>14</v>
      </c>
      <c r="B19" s="110" t="s">
        <v>94</v>
      </c>
      <c r="C19" s="108" t="s">
        <v>39</v>
      </c>
      <c r="D19" s="78">
        <v>36</v>
      </c>
      <c r="E19" s="95">
        <v>0</v>
      </c>
      <c r="F19" s="102">
        <f t="shared" si="1"/>
        <v>0</v>
      </c>
      <c r="I19" t="s">
        <v>51</v>
      </c>
    </row>
    <row r="20" spans="1:12" ht="15.75" customHeight="1" x14ac:dyDescent="0.25">
      <c r="A20" s="75"/>
      <c r="B20" s="76"/>
      <c r="C20" s="77"/>
      <c r="D20" s="78"/>
      <c r="E20" s="97" t="s">
        <v>34</v>
      </c>
      <c r="F20" s="98">
        <f>SUM(F17:F19)</f>
        <v>0</v>
      </c>
    </row>
    <row r="21" spans="1:12" ht="16.5" customHeight="1" x14ac:dyDescent="0.25">
      <c r="A21" s="99" t="s">
        <v>19</v>
      </c>
      <c r="B21" s="100" t="s">
        <v>44</v>
      </c>
      <c r="C21" s="77"/>
      <c r="D21" s="78"/>
      <c r="E21" s="79"/>
      <c r="F21" s="80"/>
    </row>
    <row r="22" spans="1:12" ht="39" x14ac:dyDescent="0.25">
      <c r="A22" s="75" t="s">
        <v>8</v>
      </c>
      <c r="B22" s="10" t="s">
        <v>15</v>
      </c>
      <c r="C22" s="11" t="s">
        <v>12</v>
      </c>
      <c r="D22" s="12">
        <f>4*19</f>
        <v>76</v>
      </c>
      <c r="E22" s="13">
        <v>0</v>
      </c>
      <c r="F22" s="153">
        <f t="shared" si="0"/>
        <v>0</v>
      </c>
    </row>
    <row r="23" spans="1:12" ht="16.5" customHeight="1" x14ac:dyDescent="0.25">
      <c r="A23" s="56"/>
      <c r="B23" s="56"/>
      <c r="C23" s="56"/>
      <c r="D23" s="56"/>
      <c r="E23" s="97" t="s">
        <v>37</v>
      </c>
      <c r="F23" s="16">
        <f>F22</f>
        <v>0</v>
      </c>
    </row>
    <row r="24" spans="1:12" s="122" customFormat="1" ht="17.25" customHeight="1" x14ac:dyDescent="0.2">
      <c r="A24" s="20" t="s">
        <v>24</v>
      </c>
      <c r="B24" s="21" t="s">
        <v>20</v>
      </c>
      <c r="C24" s="22"/>
      <c r="D24" s="23"/>
      <c r="E24" s="24"/>
      <c r="F24" s="25"/>
    </row>
    <row r="25" spans="1:12" ht="51.75" x14ac:dyDescent="0.25">
      <c r="A25" s="9" t="s">
        <v>8</v>
      </c>
      <c r="B25" s="10" t="s">
        <v>167</v>
      </c>
      <c r="C25" s="19" t="s">
        <v>40</v>
      </c>
      <c r="D25" s="26">
        <v>8</v>
      </c>
      <c r="E25" s="27">
        <v>0</v>
      </c>
      <c r="F25" s="14">
        <f>D25*E25</f>
        <v>0</v>
      </c>
    </row>
    <row r="26" spans="1:12" ht="19.5" customHeight="1" x14ac:dyDescent="0.25">
      <c r="A26" s="116" t="s">
        <v>10</v>
      </c>
      <c r="B26" s="120" t="s">
        <v>49</v>
      </c>
      <c r="C26" s="117" t="s">
        <v>42</v>
      </c>
      <c r="D26" s="118">
        <v>160</v>
      </c>
      <c r="E26" s="119">
        <v>0</v>
      </c>
      <c r="F26" s="121">
        <f>D26*E26</f>
        <v>0</v>
      </c>
    </row>
    <row r="27" spans="1:12" ht="40.5" customHeight="1" x14ac:dyDescent="0.25">
      <c r="A27" s="157" t="s">
        <v>14</v>
      </c>
      <c r="B27" s="111" t="s">
        <v>21</v>
      </c>
      <c r="C27" s="112" t="s">
        <v>9</v>
      </c>
      <c r="D27" s="113">
        <v>1</v>
      </c>
      <c r="E27" s="114">
        <v>0</v>
      </c>
      <c r="F27" s="121">
        <f>D27*E27</f>
        <v>0</v>
      </c>
    </row>
    <row r="28" spans="1:12" ht="14.25" customHeight="1" x14ac:dyDescent="0.25">
      <c r="A28" s="115"/>
      <c r="B28" s="115"/>
      <c r="C28" s="115"/>
      <c r="D28" s="115"/>
      <c r="E28" s="97" t="s">
        <v>38</v>
      </c>
      <c r="F28" s="16">
        <f>SUM(F25:F27)</f>
        <v>0</v>
      </c>
    </row>
    <row r="29" spans="1:12" ht="14.25" customHeight="1" x14ac:dyDescent="0.25">
      <c r="A29" s="174"/>
      <c r="B29" s="174"/>
      <c r="C29" s="174"/>
      <c r="D29" s="174"/>
      <c r="E29" s="175"/>
      <c r="F29" s="176"/>
    </row>
    <row r="30" spans="1:12" x14ac:dyDescent="0.25">
      <c r="A30" s="174"/>
      <c r="B30" s="174"/>
      <c r="C30" s="174"/>
      <c r="D30" s="174"/>
      <c r="E30" s="175"/>
      <c r="F30" s="176"/>
    </row>
    <row r="31" spans="1:12" x14ac:dyDescent="0.25">
      <c r="A31" s="174"/>
      <c r="B31" s="174"/>
      <c r="C31" s="174"/>
      <c r="D31" s="174"/>
      <c r="E31" s="175"/>
      <c r="F31" s="176"/>
      <c r="G31" s="28"/>
      <c r="H31" s="29"/>
      <c r="I31" s="30"/>
      <c r="J31" s="31"/>
      <c r="K31" s="32"/>
      <c r="L31" s="33"/>
    </row>
    <row r="32" spans="1:12" ht="15.75" customHeight="1" x14ac:dyDescent="0.25">
      <c r="A32" s="28"/>
      <c r="B32" s="29"/>
      <c r="C32" s="30"/>
      <c r="D32" s="31"/>
      <c r="E32" s="32"/>
      <c r="F32" s="33"/>
      <c r="G32" s="28"/>
      <c r="H32" s="29"/>
      <c r="I32" s="30"/>
      <c r="J32" s="31"/>
      <c r="K32" s="32"/>
      <c r="L32" s="33"/>
    </row>
    <row r="33" spans="1:12" ht="15.75" customHeight="1" x14ac:dyDescent="0.25">
      <c r="A33" s="192" t="s">
        <v>161</v>
      </c>
      <c r="B33" s="192"/>
      <c r="C33" s="192"/>
      <c r="D33" s="192"/>
      <c r="E33" s="192"/>
      <c r="F33" s="192"/>
      <c r="G33" s="193"/>
      <c r="H33" s="193"/>
      <c r="I33" s="193"/>
      <c r="J33" s="193"/>
      <c r="K33" s="193"/>
      <c r="L33" s="193"/>
    </row>
    <row r="34" spans="1:12" ht="15.75" customHeight="1" x14ac:dyDescent="0.25">
      <c r="A34" s="123" t="s">
        <v>6</v>
      </c>
      <c r="B34" s="151" t="s">
        <v>7</v>
      </c>
      <c r="C34" s="124"/>
      <c r="D34" s="125"/>
      <c r="E34" s="126"/>
      <c r="F34" s="127">
        <f>F6</f>
        <v>0</v>
      </c>
      <c r="G34" s="180"/>
      <c r="H34" s="180"/>
      <c r="I34" s="180"/>
      <c r="J34" s="180"/>
      <c r="K34" s="180"/>
      <c r="L34" s="180"/>
    </row>
    <row r="35" spans="1:12" ht="15.75" customHeight="1" x14ac:dyDescent="0.25">
      <c r="A35" s="128" t="s">
        <v>11</v>
      </c>
      <c r="B35" s="152" t="str">
        <f>B7</f>
        <v>GRADBENA IN ZEMELJSKA DELA</v>
      </c>
      <c r="C35" s="129"/>
      <c r="D35" s="130"/>
      <c r="E35" s="131"/>
      <c r="F35" s="132">
        <f>F15</f>
        <v>0</v>
      </c>
      <c r="G35" s="180"/>
      <c r="H35" s="180"/>
      <c r="I35" s="180"/>
      <c r="J35" s="180"/>
      <c r="K35" s="180"/>
      <c r="L35" s="180"/>
    </row>
    <row r="36" spans="1:12" ht="15.75" customHeight="1" x14ac:dyDescent="0.25">
      <c r="A36" s="128" t="s">
        <v>16</v>
      </c>
      <c r="B36" s="152" t="str">
        <f>B16</f>
        <v>ODVODNJA IN DRENIRANJE</v>
      </c>
      <c r="C36" s="129"/>
      <c r="D36" s="130"/>
      <c r="E36" s="131"/>
      <c r="F36" s="132">
        <f>F20</f>
        <v>0</v>
      </c>
      <c r="G36" s="180"/>
      <c r="H36" s="180"/>
      <c r="I36" s="180"/>
      <c r="J36" s="180"/>
      <c r="K36" s="180"/>
      <c r="L36" s="180"/>
    </row>
    <row r="37" spans="1:12" x14ac:dyDescent="0.25">
      <c r="A37" s="128" t="s">
        <v>19</v>
      </c>
      <c r="B37" s="152" t="str">
        <f>B21</f>
        <v>ZUNANJA UREDITEV</v>
      </c>
      <c r="C37" s="129"/>
      <c r="D37" s="130"/>
      <c r="E37" s="131"/>
      <c r="F37" s="132">
        <f>F23</f>
        <v>0</v>
      </c>
      <c r="G37" s="34"/>
      <c r="H37" s="181"/>
      <c r="I37" s="35"/>
      <c r="J37" s="36"/>
      <c r="K37" s="15"/>
      <c r="L37" s="37"/>
    </row>
    <row r="38" spans="1:12" x14ac:dyDescent="0.25">
      <c r="A38" s="133" t="s">
        <v>24</v>
      </c>
      <c r="B38" s="152" t="str">
        <f>B24</f>
        <v>OSTALI STROŠKI</v>
      </c>
      <c r="C38" s="129"/>
      <c r="D38" s="130"/>
      <c r="E38" s="131"/>
      <c r="F38" s="132">
        <f>F28</f>
        <v>0</v>
      </c>
      <c r="G38" s="34"/>
      <c r="H38" s="196"/>
      <c r="I38" s="196"/>
      <c r="J38" s="196"/>
      <c r="K38" s="196"/>
      <c r="L38" s="37"/>
    </row>
    <row r="39" spans="1:12" x14ac:dyDescent="0.25">
      <c r="A39" s="198" t="s">
        <v>50</v>
      </c>
      <c r="B39" s="194"/>
      <c r="C39" s="194"/>
      <c r="D39" s="194"/>
      <c r="E39" s="195">
        <f>SUM(F34:F38)</f>
        <v>0</v>
      </c>
      <c r="F39" s="195"/>
      <c r="G39" s="34"/>
      <c r="H39" s="38"/>
      <c r="I39" s="35"/>
      <c r="J39" s="36"/>
      <c r="K39" s="15"/>
      <c r="L39" s="37"/>
    </row>
    <row r="40" spans="1:12" x14ac:dyDescent="0.25">
      <c r="A40" s="109"/>
      <c r="D40" s="134"/>
      <c r="F40" s="135"/>
      <c r="G40" s="34"/>
      <c r="H40" s="38"/>
      <c r="I40" s="35"/>
      <c r="J40" s="36"/>
      <c r="K40" s="15"/>
      <c r="L40" s="37"/>
    </row>
    <row r="41" spans="1:12" x14ac:dyDescent="0.25">
      <c r="A41" s="136" t="s">
        <v>41</v>
      </c>
      <c r="B41" s="137" t="s">
        <v>45</v>
      </c>
      <c r="C41" s="138"/>
      <c r="D41" s="139"/>
      <c r="E41" s="140"/>
      <c r="F41" s="150">
        <f>E39*0.1</f>
        <v>0</v>
      </c>
      <c r="G41" s="144"/>
      <c r="H41" s="181"/>
      <c r="I41" s="145"/>
      <c r="J41" s="145"/>
      <c r="K41" s="146"/>
      <c r="L41" s="147"/>
    </row>
    <row r="42" spans="1:12" x14ac:dyDescent="0.25">
      <c r="A42" s="197" t="s">
        <v>48</v>
      </c>
      <c r="B42" s="197"/>
      <c r="C42" s="197"/>
      <c r="D42" s="197"/>
      <c r="F42" s="141">
        <f>SUM(E39+F41)</f>
        <v>0</v>
      </c>
      <c r="G42" s="148"/>
      <c r="H42" s="60"/>
      <c r="I42" s="61"/>
      <c r="J42" s="61"/>
      <c r="K42" s="149"/>
      <c r="L42" s="15"/>
    </row>
    <row r="43" spans="1:12" x14ac:dyDescent="0.25">
      <c r="A43" s="109"/>
      <c r="D43" s="134"/>
      <c r="F43" s="135"/>
      <c r="G43" s="42"/>
      <c r="H43" s="46"/>
      <c r="I43" s="47"/>
      <c r="J43" s="47"/>
      <c r="K43" s="48"/>
      <c r="L43" s="1"/>
    </row>
    <row r="44" spans="1:12" ht="15.75" thickBot="1" x14ac:dyDescent="0.3">
      <c r="A44" s="189" t="s">
        <v>46</v>
      </c>
      <c r="B44" s="189"/>
      <c r="C44" s="189"/>
      <c r="D44" s="189"/>
      <c r="E44" s="142"/>
      <c r="F44" s="143">
        <f>F42*0.22</f>
        <v>0</v>
      </c>
    </row>
    <row r="45" spans="1:12" ht="15.75" thickTop="1" x14ac:dyDescent="0.25">
      <c r="A45" s="190" t="s">
        <v>47</v>
      </c>
      <c r="B45" s="190"/>
      <c r="C45" s="190"/>
      <c r="D45" s="190"/>
      <c r="F45" s="141">
        <f>SUM(F44+F42)</f>
        <v>0</v>
      </c>
    </row>
    <row r="46" spans="1:12" x14ac:dyDescent="0.25">
      <c r="A46" s="39"/>
      <c r="B46" s="43"/>
      <c r="C46" s="44"/>
      <c r="D46" s="44"/>
      <c r="E46" s="45"/>
      <c r="F46" s="1"/>
    </row>
    <row r="47" spans="1:12" x14ac:dyDescent="0.25">
      <c r="A47" s="39"/>
      <c r="B47" s="40" t="s">
        <v>96</v>
      </c>
      <c r="C47" s="41"/>
      <c r="D47" s="41"/>
      <c r="E47" s="49"/>
      <c r="F47" s="50" t="s">
        <v>25</v>
      </c>
    </row>
    <row r="48" spans="1:12" x14ac:dyDescent="0.25">
      <c r="A48" s="1"/>
      <c r="B48" s="43"/>
      <c r="C48" s="44"/>
      <c r="D48" s="44"/>
      <c r="E48" s="45"/>
      <c r="F48" s="1"/>
    </row>
    <row r="49" spans="1:6" x14ac:dyDescent="0.25">
      <c r="A49" s="1"/>
      <c r="B49" s="40" t="s">
        <v>97</v>
      </c>
      <c r="C49" s="41"/>
      <c r="D49" s="41"/>
      <c r="E49" s="49"/>
      <c r="F49" s="50" t="s">
        <v>26</v>
      </c>
    </row>
    <row r="50" spans="1:6" x14ac:dyDescent="0.25">
      <c r="A50" s="1"/>
      <c r="B50" s="43"/>
      <c r="C50" s="44"/>
      <c r="D50" s="44"/>
      <c r="E50" s="45"/>
      <c r="F50" s="1"/>
    </row>
  </sheetData>
  <mergeCells count="9">
    <mergeCell ref="A44:D44"/>
    <mergeCell ref="A45:D45"/>
    <mergeCell ref="A1:F1"/>
    <mergeCell ref="A33:F33"/>
    <mergeCell ref="G33:L33"/>
    <mergeCell ref="H38:K38"/>
    <mergeCell ref="A39:D39"/>
    <mergeCell ref="E39:F39"/>
    <mergeCell ref="A42:D42"/>
  </mergeCells>
  <pageMargins left="0.70866141732283472" right="0.39370078740157483" top="0.55118110236220474" bottom="0.55118110236220474" header="0.31496062992125984" footer="0.31496062992125984"/>
  <pageSetup fitToWidth="0" orientation="portrait" r:id="rId1"/>
  <rowBreaks count="2" manualBreakCount="2">
    <brk id="15" max="5" man="1"/>
    <brk id="3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9"/>
  <sheetViews>
    <sheetView view="pageBreakPreview" topLeftCell="A22" zoomScaleNormal="100" zoomScaleSheetLayoutView="100" workbookViewId="0">
      <selection activeCell="A2" sqref="A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52.5" customHeight="1" x14ac:dyDescent="0.25">
      <c r="A1" s="188" t="s">
        <v>151</v>
      </c>
      <c r="B1" s="188"/>
      <c r="C1" s="188"/>
      <c r="D1" s="188"/>
      <c r="E1" s="188"/>
      <c r="F1" s="188"/>
    </row>
    <row r="2" spans="1:6" ht="15.75" x14ac:dyDescent="0.25">
      <c r="A2" s="70"/>
      <c r="B2" s="70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63</v>
      </c>
      <c r="C5" s="86" t="s">
        <v>33</v>
      </c>
      <c r="D5" s="86">
        <v>10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64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39" x14ac:dyDescent="0.25">
      <c r="A7" s="9" t="s">
        <v>14</v>
      </c>
      <c r="B7" s="10" t="s">
        <v>150</v>
      </c>
      <c r="C7" s="11" t="s">
        <v>9</v>
      </c>
      <c r="D7" s="12">
        <v>14</v>
      </c>
      <c r="E7" s="13">
        <v>0</v>
      </c>
      <c r="F7" s="14">
        <f>D7*E7</f>
        <v>0</v>
      </c>
    </row>
    <row r="8" spans="1:6" ht="16.5" customHeight="1" x14ac:dyDescent="0.25">
      <c r="A8" s="51"/>
      <c r="B8" s="56"/>
      <c r="C8" s="57"/>
      <c r="D8" s="57"/>
      <c r="E8" s="58" t="s">
        <v>36</v>
      </c>
      <c r="F8" s="59">
        <f>SUM(F5:F7)</f>
        <v>0</v>
      </c>
    </row>
    <row r="9" spans="1:6" x14ac:dyDescent="0.25">
      <c r="A9" s="52"/>
      <c r="B9" s="52"/>
      <c r="C9" s="53"/>
      <c r="D9" s="54"/>
      <c r="E9" s="55"/>
      <c r="F9" s="55"/>
    </row>
    <row r="10" spans="1:6" x14ac:dyDescent="0.25">
      <c r="A10" s="18" t="s">
        <v>11</v>
      </c>
      <c r="B10" s="73" t="s">
        <v>23</v>
      </c>
      <c r="C10" s="74"/>
      <c r="D10" s="71"/>
      <c r="E10" s="72"/>
      <c r="F10" s="17"/>
    </row>
    <row r="11" spans="1:6" ht="39" x14ac:dyDescent="0.25">
      <c r="A11" s="9" t="s">
        <v>8</v>
      </c>
      <c r="B11" s="10" t="s">
        <v>67</v>
      </c>
      <c r="C11" s="11" t="s">
        <v>12</v>
      </c>
      <c r="D11" s="12">
        <f>274*3.5</f>
        <v>959</v>
      </c>
      <c r="E11" s="13">
        <v>0</v>
      </c>
      <c r="F11" s="14">
        <f t="shared" ref="F11:F12" si="0">D11*E11</f>
        <v>0</v>
      </c>
    </row>
    <row r="12" spans="1:6" ht="51.75" x14ac:dyDescent="0.25">
      <c r="A12" s="9" t="s">
        <v>10</v>
      </c>
      <c r="B12" s="10" t="s">
        <v>152</v>
      </c>
      <c r="C12" s="11" t="s">
        <v>17</v>
      </c>
      <c r="D12" s="12">
        <f>274*4*0.7</f>
        <v>767.19999999999993</v>
      </c>
      <c r="E12" s="13">
        <v>0</v>
      </c>
      <c r="F12" s="14">
        <f t="shared" si="0"/>
        <v>0</v>
      </c>
    </row>
    <row r="13" spans="1:6" x14ac:dyDescent="0.25">
      <c r="A13" s="9" t="s">
        <v>14</v>
      </c>
      <c r="B13" s="10" t="s">
        <v>68</v>
      </c>
      <c r="C13" s="11" t="s">
        <v>12</v>
      </c>
      <c r="D13" s="12">
        <f>274*4</f>
        <v>1096</v>
      </c>
      <c r="E13" s="13">
        <v>0</v>
      </c>
      <c r="F13" s="14">
        <f t="shared" ref="F13:F14" si="1">D13*E13</f>
        <v>0</v>
      </c>
    </row>
    <row r="14" spans="1:6" ht="26.25" x14ac:dyDescent="0.25">
      <c r="A14" s="9" t="s">
        <v>18</v>
      </c>
      <c r="B14" s="76" t="s">
        <v>74</v>
      </c>
      <c r="C14" s="77" t="s">
        <v>12</v>
      </c>
      <c r="D14" s="12">
        <f>274*4</f>
        <v>1096</v>
      </c>
      <c r="E14" s="79">
        <v>0</v>
      </c>
      <c r="F14" s="80">
        <f t="shared" si="1"/>
        <v>0</v>
      </c>
    </row>
    <row r="15" spans="1:6" ht="66" customHeight="1" x14ac:dyDescent="0.25">
      <c r="A15" s="9" t="s">
        <v>29</v>
      </c>
      <c r="B15" s="10" t="s">
        <v>153</v>
      </c>
      <c r="C15" s="11" t="s">
        <v>69</v>
      </c>
      <c r="D15" s="12">
        <f>(274-30-16-25-19)*0.45*4</f>
        <v>331.2</v>
      </c>
      <c r="E15" s="13">
        <v>0</v>
      </c>
      <c r="F15" s="14">
        <f>+D15*E15</f>
        <v>0</v>
      </c>
    </row>
    <row r="16" spans="1:6" ht="77.25" x14ac:dyDescent="0.25">
      <c r="A16" s="9" t="s">
        <v>27</v>
      </c>
      <c r="B16" s="10" t="s">
        <v>154</v>
      </c>
      <c r="C16" s="11" t="s">
        <v>69</v>
      </c>
      <c r="D16" s="12">
        <f>(274-30-16-25-19)*0.45*4</f>
        <v>331.2</v>
      </c>
      <c r="E16" s="13">
        <v>0</v>
      </c>
      <c r="F16" s="14">
        <f>+D16*E16</f>
        <v>0</v>
      </c>
    </row>
    <row r="17" spans="1:6" ht="51.75" x14ac:dyDescent="0.25">
      <c r="A17" s="9" t="s">
        <v>30</v>
      </c>
      <c r="B17" s="10" t="s">
        <v>155</v>
      </c>
      <c r="C17" s="11" t="s">
        <v>70</v>
      </c>
      <c r="D17" s="12">
        <f>274*4</f>
        <v>1096</v>
      </c>
      <c r="E17" s="13">
        <v>0</v>
      </c>
      <c r="F17" s="14">
        <f>E17*D17</f>
        <v>0</v>
      </c>
    </row>
    <row r="18" spans="1:6" ht="26.25" x14ac:dyDescent="0.25">
      <c r="A18" s="9" t="s">
        <v>60</v>
      </c>
      <c r="B18" s="10" t="s">
        <v>71</v>
      </c>
      <c r="C18" s="11" t="s">
        <v>73</v>
      </c>
      <c r="D18" s="12">
        <f>274*0.6</f>
        <v>164.4</v>
      </c>
      <c r="E18" s="13">
        <v>0</v>
      </c>
      <c r="F18" s="14">
        <f>E18*D18</f>
        <v>0</v>
      </c>
    </row>
    <row r="19" spans="1:6" ht="51.75" x14ac:dyDescent="0.25">
      <c r="A19" s="179"/>
      <c r="B19" s="10" t="s">
        <v>72</v>
      </c>
      <c r="C19" s="11" t="s">
        <v>73</v>
      </c>
      <c r="D19" s="12">
        <v>274</v>
      </c>
      <c r="E19" s="13">
        <v>0</v>
      </c>
      <c r="F19" s="14">
        <f>+D19*E19</f>
        <v>0</v>
      </c>
    </row>
    <row r="20" spans="1:6" x14ac:dyDescent="0.25">
      <c r="A20" s="75"/>
      <c r="B20" s="76"/>
      <c r="C20" s="77"/>
      <c r="D20" s="78"/>
      <c r="E20" s="97" t="s">
        <v>35</v>
      </c>
      <c r="F20" s="98">
        <f>SUM(F11:F19)</f>
        <v>0</v>
      </c>
    </row>
    <row r="21" spans="1:6" ht="19.5" customHeight="1" x14ac:dyDescent="0.25">
      <c r="A21" s="99" t="s">
        <v>16</v>
      </c>
      <c r="B21" s="100" t="s">
        <v>65</v>
      </c>
      <c r="C21" s="77"/>
      <c r="D21" s="78"/>
      <c r="E21" s="79"/>
      <c r="F21" s="80"/>
    </row>
    <row r="22" spans="1:6" ht="26.25" x14ac:dyDescent="0.25">
      <c r="A22" s="9" t="s">
        <v>8</v>
      </c>
      <c r="B22" s="10" t="s">
        <v>75</v>
      </c>
      <c r="C22" s="19" t="s">
        <v>70</v>
      </c>
      <c r="D22" s="26">
        <f>274*4</f>
        <v>1096</v>
      </c>
      <c r="E22" s="27">
        <v>0</v>
      </c>
      <c r="F22" s="14">
        <f>+D22*E22</f>
        <v>0</v>
      </c>
    </row>
    <row r="23" spans="1:6" ht="26.25" x14ac:dyDescent="0.25">
      <c r="A23" s="9" t="s">
        <v>10</v>
      </c>
      <c r="B23" s="10" t="s">
        <v>77</v>
      </c>
      <c r="C23" s="19" t="s">
        <v>70</v>
      </c>
      <c r="D23" s="26">
        <f>274*4</f>
        <v>1096</v>
      </c>
      <c r="E23" s="27">
        <v>0</v>
      </c>
      <c r="F23" s="14">
        <f>+D23*E23</f>
        <v>0</v>
      </c>
    </row>
    <row r="24" spans="1:6" ht="51.75" x14ac:dyDescent="0.25">
      <c r="A24" s="9" t="s">
        <v>14</v>
      </c>
      <c r="B24" s="10" t="s">
        <v>76</v>
      </c>
      <c r="C24" s="19" t="s">
        <v>73</v>
      </c>
      <c r="D24" s="26">
        <f>274</f>
        <v>274</v>
      </c>
      <c r="E24" s="27">
        <v>0</v>
      </c>
      <c r="F24" s="14">
        <f>+D24*E24</f>
        <v>0</v>
      </c>
    </row>
    <row r="25" spans="1:6" ht="51.75" x14ac:dyDescent="0.25">
      <c r="A25" s="9" t="s">
        <v>18</v>
      </c>
      <c r="B25" s="10" t="s">
        <v>78</v>
      </c>
      <c r="C25" s="19" t="s">
        <v>73</v>
      </c>
      <c r="D25" s="26">
        <v>274</v>
      </c>
      <c r="E25" s="27">
        <v>0</v>
      </c>
      <c r="F25" s="14">
        <f>+D25*E25</f>
        <v>0</v>
      </c>
    </row>
    <row r="26" spans="1:6" x14ac:dyDescent="0.25">
      <c r="A26" s="56"/>
      <c r="B26" s="56"/>
      <c r="C26" s="56"/>
      <c r="D26" s="56"/>
      <c r="E26" s="97" t="s">
        <v>34</v>
      </c>
      <c r="F26" s="16">
        <f>SUM(F22:F25)</f>
        <v>0</v>
      </c>
    </row>
    <row r="27" spans="1:6" x14ac:dyDescent="0.25">
      <c r="A27" s="20" t="s">
        <v>24</v>
      </c>
      <c r="B27" s="21" t="s">
        <v>20</v>
      </c>
      <c r="C27" s="22"/>
      <c r="D27" s="23"/>
      <c r="E27" s="24"/>
      <c r="F27" s="25"/>
    </row>
    <row r="28" spans="1:6" ht="51.75" x14ac:dyDescent="0.25">
      <c r="A28" s="9"/>
      <c r="B28" s="10" t="s">
        <v>167</v>
      </c>
      <c r="C28" s="19" t="s">
        <v>40</v>
      </c>
      <c r="D28" s="26">
        <v>32</v>
      </c>
      <c r="E28" s="27">
        <v>0</v>
      </c>
      <c r="F28" s="14">
        <f>D28*E28</f>
        <v>0</v>
      </c>
    </row>
    <row r="29" spans="1:6" s="122" customFormat="1" ht="15" customHeight="1" x14ac:dyDescent="0.2">
      <c r="A29" s="116"/>
      <c r="B29" s="120" t="s">
        <v>49</v>
      </c>
      <c r="C29" s="117" t="s">
        <v>42</v>
      </c>
      <c r="D29" s="118">
        <v>320</v>
      </c>
      <c r="E29" s="119">
        <v>0</v>
      </c>
      <c r="F29" s="121">
        <f>D29*E29</f>
        <v>0</v>
      </c>
    </row>
    <row r="30" spans="1:6" ht="41.25" customHeight="1" x14ac:dyDescent="0.25">
      <c r="A30" s="116"/>
      <c r="B30" s="111" t="s">
        <v>21</v>
      </c>
      <c r="C30" s="112" t="s">
        <v>9</v>
      </c>
      <c r="D30" s="113">
        <v>1</v>
      </c>
      <c r="E30" s="114">
        <v>0</v>
      </c>
      <c r="F30" s="121">
        <f>D30*E30</f>
        <v>0</v>
      </c>
    </row>
    <row r="31" spans="1:6" ht="14.25" customHeight="1" x14ac:dyDescent="0.25">
      <c r="A31" s="115"/>
      <c r="B31" s="115"/>
      <c r="C31" s="115"/>
      <c r="D31" s="115"/>
      <c r="E31" s="97" t="s">
        <v>38</v>
      </c>
      <c r="F31" s="16">
        <f>SUM(F28:F30)</f>
        <v>0</v>
      </c>
    </row>
    <row r="32" spans="1:6" x14ac:dyDescent="0.25">
      <c r="A32" s="28"/>
      <c r="B32" s="29"/>
      <c r="C32" s="30"/>
      <c r="D32" s="31"/>
      <c r="E32" s="32"/>
      <c r="F32" s="33"/>
    </row>
    <row r="33" spans="1:12" ht="15.75" x14ac:dyDescent="0.25">
      <c r="A33" s="192" t="s">
        <v>22</v>
      </c>
      <c r="B33" s="192"/>
      <c r="C33" s="192"/>
      <c r="D33" s="192"/>
      <c r="E33" s="192"/>
      <c r="F33" s="192"/>
      <c r="G33" s="28"/>
      <c r="H33" s="29"/>
      <c r="I33" s="30"/>
      <c r="J33" s="31"/>
      <c r="K33" s="32"/>
      <c r="L33" s="33"/>
    </row>
    <row r="34" spans="1:12" ht="15.75" customHeight="1" x14ac:dyDescent="0.25">
      <c r="A34" s="123" t="s">
        <v>6</v>
      </c>
      <c r="B34" s="151" t="s">
        <v>7</v>
      </c>
      <c r="C34" s="124"/>
      <c r="D34" s="125"/>
      <c r="E34" s="126"/>
      <c r="F34" s="127">
        <f>F8</f>
        <v>0</v>
      </c>
      <c r="G34" s="28"/>
      <c r="H34" s="29"/>
      <c r="I34" s="30"/>
      <c r="J34" s="31"/>
      <c r="K34" s="32"/>
      <c r="L34" s="33"/>
    </row>
    <row r="35" spans="1:12" ht="15.75" customHeight="1" x14ac:dyDescent="0.25">
      <c r="A35" s="128" t="s">
        <v>11</v>
      </c>
      <c r="B35" s="152" t="str">
        <f>B10</f>
        <v>GRADBENA IN ZEMELJSKA DELA</v>
      </c>
      <c r="C35" s="129"/>
      <c r="D35" s="130"/>
      <c r="E35" s="131"/>
      <c r="F35" s="132">
        <f>F20</f>
        <v>0</v>
      </c>
      <c r="G35" s="199"/>
      <c r="H35" s="193"/>
      <c r="I35" s="193"/>
      <c r="J35" s="193"/>
      <c r="K35" s="193"/>
      <c r="L35" s="193"/>
    </row>
    <row r="36" spans="1:12" ht="15.75" customHeight="1" x14ac:dyDescent="0.25">
      <c r="A36" s="128" t="s">
        <v>19</v>
      </c>
      <c r="B36" s="152" t="str">
        <f>B21</f>
        <v>ASFALTERSKA DELA</v>
      </c>
      <c r="C36" s="129"/>
      <c r="D36" s="130"/>
      <c r="E36" s="131"/>
      <c r="F36" s="132">
        <f>F26</f>
        <v>0</v>
      </c>
      <c r="G36" s="172"/>
      <c r="H36" s="172"/>
      <c r="I36" s="172"/>
      <c r="J36" s="172"/>
      <c r="K36" s="172"/>
      <c r="L36" s="172"/>
    </row>
    <row r="37" spans="1:12" ht="15.75" customHeight="1" x14ac:dyDescent="0.25">
      <c r="A37" s="133" t="s">
        <v>24</v>
      </c>
      <c r="B37" s="152" t="str">
        <f>B27</f>
        <v>OSTALI STROŠKI</v>
      </c>
      <c r="C37" s="129"/>
      <c r="D37" s="130"/>
      <c r="E37" s="131"/>
      <c r="F37" s="132">
        <f>F31</f>
        <v>0</v>
      </c>
      <c r="G37" s="172"/>
      <c r="H37" s="172"/>
      <c r="I37" s="172"/>
      <c r="J37" s="172"/>
      <c r="K37" s="172"/>
      <c r="L37" s="172"/>
    </row>
    <row r="38" spans="1:12" x14ac:dyDescent="0.25">
      <c r="A38" s="194" t="s">
        <v>50</v>
      </c>
      <c r="B38" s="194"/>
      <c r="C38" s="194"/>
      <c r="D38" s="194"/>
      <c r="E38" s="195">
        <f>SUM(F34:F37)</f>
        <v>0</v>
      </c>
      <c r="F38" s="195"/>
      <c r="G38" s="34"/>
      <c r="H38" s="173"/>
      <c r="I38" s="35"/>
      <c r="J38" s="36"/>
      <c r="K38" s="15"/>
      <c r="L38" s="37"/>
    </row>
    <row r="39" spans="1:12" x14ac:dyDescent="0.25">
      <c r="A39" s="109"/>
      <c r="D39" s="134"/>
      <c r="F39" s="135"/>
      <c r="G39" s="34"/>
      <c r="H39" s="196"/>
      <c r="I39" s="196"/>
      <c r="J39" s="196"/>
      <c r="K39" s="196"/>
      <c r="L39" s="37"/>
    </row>
    <row r="40" spans="1:12" x14ac:dyDescent="0.25">
      <c r="A40" s="136" t="s">
        <v>41</v>
      </c>
      <c r="B40" s="137" t="s">
        <v>45</v>
      </c>
      <c r="C40" s="138"/>
      <c r="D40" s="139"/>
      <c r="E40" s="140"/>
      <c r="F40" s="150">
        <f>E38*0.1</f>
        <v>0</v>
      </c>
      <c r="G40" s="34"/>
      <c r="H40" s="38"/>
      <c r="I40" s="35"/>
      <c r="J40" s="36"/>
      <c r="K40" s="15"/>
      <c r="L40" s="37"/>
    </row>
    <row r="41" spans="1:12" x14ac:dyDescent="0.25">
      <c r="A41" s="197" t="s">
        <v>48</v>
      </c>
      <c r="B41" s="197"/>
      <c r="C41" s="197"/>
      <c r="D41" s="197"/>
      <c r="F41" s="141">
        <f>SUM(E38+F40)</f>
        <v>0</v>
      </c>
      <c r="G41" s="34"/>
      <c r="H41" s="38"/>
      <c r="I41" s="35"/>
      <c r="J41" s="36"/>
      <c r="K41" s="15"/>
      <c r="L41" s="37"/>
    </row>
    <row r="42" spans="1:12" x14ac:dyDescent="0.25">
      <c r="A42" s="109"/>
      <c r="D42" s="134"/>
      <c r="F42" s="135"/>
      <c r="G42" s="144"/>
      <c r="H42" s="173"/>
      <c r="I42" s="145"/>
      <c r="J42" s="145"/>
      <c r="K42" s="146"/>
      <c r="L42" s="147"/>
    </row>
    <row r="43" spans="1:12" ht="15.75" thickBot="1" x14ac:dyDescent="0.3">
      <c r="A43" s="189" t="s">
        <v>46</v>
      </c>
      <c r="B43" s="189"/>
      <c r="C43" s="189"/>
      <c r="D43" s="189"/>
      <c r="E43" s="142"/>
      <c r="F43" s="143">
        <f>F41*0.22</f>
        <v>0</v>
      </c>
      <c r="G43" s="148"/>
      <c r="H43" s="60"/>
      <c r="I43" s="61"/>
      <c r="J43" s="61"/>
      <c r="K43" s="149"/>
      <c r="L43" s="15"/>
    </row>
    <row r="44" spans="1:12" ht="15.75" thickTop="1" x14ac:dyDescent="0.25">
      <c r="A44" s="190" t="s">
        <v>47</v>
      </c>
      <c r="B44" s="190"/>
      <c r="C44" s="190"/>
      <c r="D44" s="190"/>
      <c r="F44" s="141">
        <f>SUM(F43+F41)</f>
        <v>0</v>
      </c>
      <c r="G44" s="42"/>
      <c r="H44" s="46"/>
      <c r="I44" s="47"/>
      <c r="J44" s="47"/>
      <c r="K44" s="48"/>
      <c r="L44" s="1"/>
    </row>
    <row r="45" spans="1:12" x14ac:dyDescent="0.25">
      <c r="A45" s="39"/>
      <c r="B45" s="43"/>
      <c r="C45" s="44"/>
      <c r="D45" s="44"/>
      <c r="E45" s="45"/>
      <c r="F45" s="1"/>
    </row>
    <row r="46" spans="1:12" x14ac:dyDescent="0.25">
      <c r="A46" s="39"/>
      <c r="B46" s="40" t="s">
        <v>61</v>
      </c>
      <c r="C46" s="41"/>
      <c r="D46" s="41"/>
      <c r="E46" s="49"/>
      <c r="F46" s="50" t="s">
        <v>25</v>
      </c>
    </row>
    <row r="47" spans="1:12" x14ac:dyDescent="0.25">
      <c r="A47" s="1"/>
      <c r="B47" s="43"/>
      <c r="C47" s="44"/>
      <c r="D47" s="44"/>
      <c r="E47" s="45"/>
      <c r="F47" s="1"/>
    </row>
    <row r="48" spans="1:12" x14ac:dyDescent="0.25">
      <c r="A48" s="1"/>
      <c r="B48" s="40" t="s">
        <v>62</v>
      </c>
      <c r="C48" s="41"/>
      <c r="D48" s="41"/>
      <c r="E48" s="49"/>
      <c r="F48" s="50" t="s">
        <v>26</v>
      </c>
    </row>
    <row r="49" spans="1:6" x14ac:dyDescent="0.25">
      <c r="A49" s="1"/>
      <c r="B49" s="43"/>
      <c r="C49" s="44"/>
      <c r="D49" s="44"/>
      <c r="E49" s="45"/>
      <c r="F49" s="1"/>
    </row>
  </sheetData>
  <mergeCells count="9">
    <mergeCell ref="A1:F1"/>
    <mergeCell ref="A43:D43"/>
    <mergeCell ref="A44:D44"/>
    <mergeCell ref="A33:F33"/>
    <mergeCell ref="G35:L35"/>
    <mergeCell ref="A38:D38"/>
    <mergeCell ref="E38:F38"/>
    <mergeCell ref="H39:K39"/>
    <mergeCell ref="A41:D41"/>
  </mergeCells>
  <pageMargins left="0.7" right="0.7" top="0.75" bottom="0.75" header="0.3" footer="0.3"/>
  <pageSetup paperSize="9" scale="95" orientation="portrait" r:id="rId1"/>
  <rowBreaks count="1" manualBreakCount="1">
    <brk id="3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7</vt:i4>
      </vt:variant>
    </vt:vector>
  </HeadingPairs>
  <TitlesOfParts>
    <vt:vector size="15" baseType="lpstr">
      <vt:lpstr>REKAPITULACIJA</vt:lpstr>
      <vt:lpstr>PLAZ 1</vt:lpstr>
      <vt:lpstr>PLAZ  2</vt:lpstr>
      <vt:lpstr>PLAZ 3</vt:lpstr>
      <vt:lpstr>PLAZ  4 sp. ZID</vt:lpstr>
      <vt:lpstr>PLAZ  4 zg. ZID</vt:lpstr>
      <vt:lpstr>PLAZ 4 kamnita peta</vt:lpstr>
      <vt:lpstr>VOZIŠČNA KONSTRUKCIJA</vt:lpstr>
      <vt:lpstr>'PLAZ  2'!Področje_tiskanja</vt:lpstr>
      <vt:lpstr>'PLAZ  4 sp. ZID'!Področje_tiskanja</vt:lpstr>
      <vt:lpstr>'PLAZ  4 zg. ZID'!Področje_tiskanja</vt:lpstr>
      <vt:lpstr>'PLAZ 1'!Področje_tiskanja</vt:lpstr>
      <vt:lpstr>'PLAZ 3'!Področje_tiskanja</vt:lpstr>
      <vt:lpstr>'PLAZ 4 kamnita peta'!Področje_tiskanja</vt:lpstr>
      <vt:lpstr>'VOZIŠČNA KONSTRUKCIJA'!Področje_tiskanja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Sotlar</dc:creator>
  <cp:lastModifiedBy>Bostjan Kocar</cp:lastModifiedBy>
  <cp:lastPrinted>2021-02-05T10:55:48Z</cp:lastPrinted>
  <dcterms:created xsi:type="dcterms:W3CDTF">2015-12-09T05:27:39Z</dcterms:created>
  <dcterms:modified xsi:type="dcterms:W3CDTF">2021-04-19T11:29:57Z</dcterms:modified>
</cp:coreProperties>
</file>