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W:\JAVNA NAROČILA\07 UPS-2\02 POPIS DEL\"/>
    </mc:Choice>
  </mc:AlternateContent>
  <xr:revisionPtr revIDLastSave="0" documentId="8_{E3EAB60C-0D5C-4D23-AC13-0B7882003BD5}" xr6:coauthVersionLast="46" xr6:coauthVersionMax="46" xr10:uidLastSave="{00000000-0000-0000-0000-000000000000}"/>
  <bookViews>
    <workbookView xWindow="-120" yWindow="-120" windowWidth="29040" windowHeight="15840" tabRatio="857" xr2:uid="{00000000-000D-0000-FFFF-FFFF00000000}"/>
  </bookViews>
  <sheets>
    <sheet name="UVOD V PREDRAČUN" sheetId="28" r:id="rId1"/>
    <sheet name="rekapitulacija" sheetId="36" r:id="rId2"/>
    <sheet name="Zadobje-ZJ" sheetId="27" r:id="rId3"/>
    <sheet name="Zadobje2-Prelesje" sheetId="30" r:id="rId4"/>
    <sheet name="Prelesje- Dolge Njive" sheetId="29" r:id="rId5"/>
    <sheet name="Dolge Njive - Prelesje" sheetId="32" r:id="rId6"/>
    <sheet name="razbremenilnik" sheetId="34" r:id="rId7"/>
    <sheet name="VH Dolge Njive" sheetId="35" r:id="rId8"/>
    <sheet name="zajetje 1 " sheetId="37" r:id="rId9"/>
    <sheet name="zajetje 2" sheetId="41" r:id="rId10"/>
    <sheet name="EL. Jašek Prelesje" sheetId="42" r:id="rId11"/>
    <sheet name="EL. VH Dolge Njive" sheetId="43" r:id="rId12"/>
    <sheet name="HPR_SD_stara verzija" sheetId="14" state="hidden" r:id="rId13"/>
  </sheets>
  <externalReferences>
    <externalReference r:id="rId14"/>
  </externalReferences>
  <definedNames>
    <definedName name="_FRC1" localSheetId="9">#REF!</definedName>
    <definedName name="_FRC1">#REF!</definedName>
    <definedName name="datum" localSheetId="0">#REF!</definedName>
    <definedName name="datum" localSheetId="2">#REF!</definedName>
    <definedName name="datum" localSheetId="9">#REF!</definedName>
    <definedName name="datum">#REF!</definedName>
    <definedName name="DDV">#REF!</definedName>
    <definedName name="DEL">#REF!</definedName>
    <definedName name="DF">#REF!</definedName>
    <definedName name="DobMont" localSheetId="9">#REF!</definedName>
    <definedName name="DobMont">#REF!</definedName>
    <definedName name="FakRC" localSheetId="9">#REF!</definedName>
    <definedName name="FakRC">#REF!</definedName>
    <definedName name="FakStro" localSheetId="9">#REF!</definedName>
    <definedName name="FakStro">#REF!</definedName>
    <definedName name="Faktor2" localSheetId="9">#REF!</definedName>
    <definedName name="Faktor2">#REF!</definedName>
    <definedName name="FaktStro">[1]osnova!$B$14</definedName>
    <definedName name="FRC">#REF!</definedName>
    <definedName name="investicija" localSheetId="0">#REF!</definedName>
    <definedName name="investicija" localSheetId="2">#REF!</definedName>
    <definedName name="investicija" localSheetId="9">#REF!</definedName>
    <definedName name="investicija">#REF!</definedName>
    <definedName name="OBJEKT">#REF!</definedName>
    <definedName name="OZN">#REF!</definedName>
    <definedName name="_xlnm.Print_Area" localSheetId="5">'Dolge Njive - Prelesje'!$A$1:$G$210</definedName>
    <definedName name="_xlnm.Print_Area" localSheetId="10">'EL. Jašek Prelesje'!$A$1:$F$112</definedName>
    <definedName name="_xlnm.Print_Area" localSheetId="11">'EL. VH Dolge Njive'!$A$1:$F$154</definedName>
    <definedName name="_xlnm.Print_Area" localSheetId="4">'Prelesje- Dolge Njive'!$A$1:$G$179</definedName>
    <definedName name="_xlnm.Print_Area" localSheetId="6">razbremenilnik!$A$1:$F$245</definedName>
    <definedName name="_xlnm.Print_Area" localSheetId="0">'UVOD V PREDRAČUN'!$A$1:$B$50</definedName>
    <definedName name="_xlnm.Print_Area" localSheetId="7">'VH Dolge Njive'!$A$1:$G$585</definedName>
    <definedName name="_xlnm.Print_Area" localSheetId="3">'Zadobje2-Prelesje'!$A$1:$G$160</definedName>
    <definedName name="_xlnm.Print_Area" localSheetId="2">'Zadobje-ZJ'!$A$1:$G$144</definedName>
    <definedName name="_xlnm.Print_Area" localSheetId="8">'zajetje 1 '!$A$1:$F$242</definedName>
    <definedName name="_xlnm.Print_Area" localSheetId="9">'zajetje 2'!$A$1:$F$244</definedName>
    <definedName name="Reviz" localSheetId="0">#REF!</definedName>
    <definedName name="Reviz" localSheetId="2">#REF!</definedName>
    <definedName name="Reviz" localSheetId="9">#REF!</definedName>
    <definedName name="Reviz">#REF!</definedName>
    <definedName name="stmape" localSheetId="0">#REF!</definedName>
    <definedName name="stmape" localSheetId="2">#REF!</definedName>
    <definedName name="stmape" localSheetId="9">#REF!</definedName>
    <definedName name="stmape">#REF!</definedName>
    <definedName name="stnac" localSheetId="0">#REF!</definedName>
    <definedName name="stnac" localSheetId="2">#REF!</definedName>
    <definedName name="stnac" localSheetId="9">#REF!</definedName>
    <definedName name="stnac">#REF!</definedName>
    <definedName name="stpro" localSheetId="0">#REF!</definedName>
    <definedName name="stpro" localSheetId="2">#REF!</definedName>
    <definedName name="stpro" localSheetId="9">#REF!</definedName>
    <definedName name="stpro">#REF!</definedName>
    <definedName name="TecEURO">[1]osnova!$B$12</definedName>
    <definedName name="_xlnm.Print_Titles" localSheetId="12">'HPR_SD_stara verzija'!$5:$6</definedName>
    <definedName name="_xlnm.Print_Titles" localSheetId="2">'Zadobje-ZJ'!$9:$10</definedName>
    <definedName name="tocka" localSheetId="0">#REF!</definedName>
    <definedName name="tocka" localSheetId="2">#REF!</definedName>
    <definedName name="tocka" localSheetId="9">#REF!</definedName>
    <definedName name="tocka">#REF!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8" i="35" l="1"/>
  <c r="G256" i="35"/>
  <c r="G254" i="35"/>
  <c r="G252" i="35"/>
  <c r="G250" i="35"/>
  <c r="G248" i="35"/>
  <c r="G246" i="35"/>
  <c r="A99" i="27" l="1"/>
  <c r="A116" i="30"/>
  <c r="A103" i="30" l="1"/>
  <c r="A99" i="30"/>
  <c r="A120" i="30"/>
  <c r="A118" i="30"/>
  <c r="A114" i="30"/>
  <c r="A112" i="30"/>
  <c r="A110" i="30"/>
  <c r="A103" i="27"/>
  <c r="A101" i="27"/>
  <c r="A97" i="27"/>
  <c r="A95" i="27"/>
  <c r="A93" i="27"/>
  <c r="A90" i="27"/>
  <c r="E134" i="35" l="1"/>
  <c r="E120" i="35"/>
  <c r="E212" i="35" l="1"/>
  <c r="E363" i="35" l="1"/>
  <c r="B4" i="41" l="1"/>
  <c r="B4" i="37"/>
  <c r="B4" i="35"/>
  <c r="B4" i="34"/>
  <c r="C4" i="32"/>
  <c r="C4" i="29"/>
  <c r="C4" i="30"/>
  <c r="C4" i="27"/>
  <c r="E138" i="35" l="1"/>
  <c r="E136" i="35"/>
  <c r="E101" i="35"/>
  <c r="E111" i="35"/>
  <c r="B238" i="41" l="1"/>
  <c r="B236" i="41"/>
  <c r="B234" i="41"/>
  <c r="B232" i="41"/>
  <c r="B230" i="41"/>
  <c r="B228" i="41"/>
  <c r="B226" i="41"/>
  <c r="B224" i="41"/>
  <c r="D126" i="41"/>
  <c r="D124" i="41"/>
  <c r="D74" i="41"/>
  <c r="D92" i="34"/>
  <c r="D126" i="37" l="1"/>
  <c r="D124" i="37"/>
  <c r="D74" i="37"/>
  <c r="C143" i="29" l="1"/>
  <c r="D128" i="34"/>
  <c r="D122" i="34"/>
  <c r="D118" i="34"/>
  <c r="D72" i="34"/>
  <c r="D46" i="34"/>
  <c r="D26" i="34"/>
  <c r="A122" i="30"/>
  <c r="A105" i="27"/>
  <c r="A89" i="32"/>
  <c r="A87" i="32"/>
  <c r="A85" i="32"/>
  <c r="A83" i="32"/>
  <c r="A81" i="32"/>
  <c r="A79" i="32"/>
  <c r="A77" i="32"/>
  <c r="A75" i="32"/>
  <c r="A73" i="32"/>
  <c r="A71" i="32"/>
  <c r="A62" i="32"/>
  <c r="A60" i="32"/>
  <c r="A58" i="32"/>
  <c r="A56" i="32"/>
  <c r="A54" i="32"/>
  <c r="A48" i="32"/>
  <c r="E58" i="32"/>
  <c r="E40" i="32"/>
  <c r="E36" i="32"/>
  <c r="E58" i="30"/>
  <c r="A62" i="29"/>
  <c r="A60" i="29"/>
  <c r="E62" i="29"/>
  <c r="E60" i="29"/>
  <c r="A89" i="29"/>
  <c r="A85" i="29"/>
  <c r="A83" i="29"/>
  <c r="A79" i="29"/>
  <c r="A77" i="29"/>
  <c r="A75" i="29"/>
  <c r="A73" i="29"/>
  <c r="A64" i="29"/>
  <c r="A58" i="29"/>
  <c r="A56" i="29"/>
  <c r="A52" i="29"/>
  <c r="E38" i="29"/>
  <c r="E56" i="30"/>
  <c r="A58" i="30"/>
  <c r="E40" i="30"/>
  <c r="E38" i="30"/>
  <c r="E50" i="27" l="1"/>
  <c r="A52" i="27"/>
  <c r="A50" i="27"/>
  <c r="A48" i="27"/>
  <c r="C56" i="27"/>
  <c r="A13" i="27"/>
  <c r="A54" i="30" l="1"/>
  <c r="B236" i="37"/>
  <c r="B234" i="37"/>
  <c r="B232" i="37"/>
  <c r="B230" i="37"/>
  <c r="B228" i="37"/>
  <c r="B226" i="37"/>
  <c r="B224" i="37"/>
  <c r="B222" i="37"/>
  <c r="B241" i="34"/>
  <c r="B239" i="34"/>
  <c r="B237" i="34"/>
  <c r="B235" i="34"/>
  <c r="B233" i="34"/>
  <c r="B231" i="34"/>
  <c r="B229" i="34"/>
  <c r="B227" i="34"/>
  <c r="B225" i="34"/>
  <c r="E44" i="29"/>
  <c r="E42" i="32"/>
  <c r="E38" i="32"/>
  <c r="E17" i="32"/>
  <c r="C207" i="32"/>
  <c r="B207" i="32"/>
  <c r="C205" i="32"/>
  <c r="B205" i="32"/>
  <c r="C203" i="32"/>
  <c r="B203" i="32"/>
  <c r="C201" i="32"/>
  <c r="B201" i="32"/>
  <c r="C199" i="32"/>
  <c r="B199" i="32"/>
  <c r="C187" i="32"/>
  <c r="A185" i="32"/>
  <c r="A183" i="32"/>
  <c r="A181" i="32"/>
  <c r="A179" i="32"/>
  <c r="A177" i="32"/>
  <c r="B175" i="32"/>
  <c r="A175" i="32"/>
  <c r="C170" i="32"/>
  <c r="C93" i="32"/>
  <c r="A91" i="32"/>
  <c r="B69" i="32"/>
  <c r="A69" i="32"/>
  <c r="C64" i="32"/>
  <c r="A52" i="32"/>
  <c r="A50" i="32"/>
  <c r="A46" i="32"/>
  <c r="A44" i="32"/>
  <c r="A42" i="32"/>
  <c r="A40" i="32"/>
  <c r="A38" i="32"/>
  <c r="A36" i="32"/>
  <c r="A34" i="32"/>
  <c r="C29" i="32"/>
  <c r="A27" i="32"/>
  <c r="A25" i="32"/>
  <c r="A23" i="32"/>
  <c r="A21" i="32"/>
  <c r="A19" i="32"/>
  <c r="A17" i="32"/>
  <c r="E97" i="29"/>
  <c r="B97" i="29"/>
  <c r="E54" i="29"/>
  <c r="E52" i="29"/>
  <c r="E40" i="29"/>
  <c r="E17" i="29"/>
  <c r="A105" i="30"/>
  <c r="A107" i="30"/>
  <c r="A97" i="30"/>
  <c r="A90" i="30"/>
  <c r="A86" i="30"/>
  <c r="A95" i="30"/>
  <c r="A83" i="30"/>
  <c r="A81" i="30"/>
  <c r="C124" i="30"/>
  <c r="A129" i="30"/>
  <c r="B129" i="30"/>
  <c r="E50" i="30"/>
  <c r="E17" i="30"/>
  <c r="E46" i="27"/>
  <c r="E38" i="27"/>
  <c r="E36" i="27"/>
  <c r="C156" i="30"/>
  <c r="B156" i="30"/>
  <c r="C154" i="30"/>
  <c r="B154" i="30"/>
  <c r="C152" i="30"/>
  <c r="B152" i="30"/>
  <c r="C150" i="30"/>
  <c r="B150" i="30"/>
  <c r="C148" i="30"/>
  <c r="B148" i="30"/>
  <c r="C139" i="30"/>
  <c r="A137" i="30"/>
  <c r="A135" i="30"/>
  <c r="A133" i="30"/>
  <c r="A131" i="30"/>
  <c r="A79" i="30"/>
  <c r="E77" i="30"/>
  <c r="B77" i="30"/>
  <c r="A77" i="30"/>
  <c r="C71" i="30"/>
  <c r="A69" i="30"/>
  <c r="B67" i="30"/>
  <c r="A67" i="30"/>
  <c r="C62" i="30"/>
  <c r="A52" i="30"/>
  <c r="A50" i="30"/>
  <c r="A48" i="30"/>
  <c r="A46" i="30"/>
  <c r="E44" i="30"/>
  <c r="A44" i="30"/>
  <c r="A42" i="30"/>
  <c r="A40" i="30"/>
  <c r="A38" i="30"/>
  <c r="B36" i="30"/>
  <c r="A36" i="30"/>
  <c r="C31" i="30"/>
  <c r="A29" i="30"/>
  <c r="A27" i="30"/>
  <c r="A25" i="30"/>
  <c r="A23" i="30"/>
  <c r="A21" i="30"/>
  <c r="A19" i="30"/>
  <c r="A17" i="30"/>
  <c r="C176" i="29"/>
  <c r="B176" i="29"/>
  <c r="C174" i="29"/>
  <c r="B174" i="29"/>
  <c r="C172" i="29"/>
  <c r="B172" i="29"/>
  <c r="C170" i="29"/>
  <c r="B170" i="29"/>
  <c r="C168" i="29"/>
  <c r="B168" i="29"/>
  <c r="C158" i="29"/>
  <c r="A156" i="29"/>
  <c r="A154" i="29"/>
  <c r="A152" i="29"/>
  <c r="A150" i="29"/>
  <c r="B148" i="29"/>
  <c r="A148" i="29"/>
  <c r="C91" i="29"/>
  <c r="A87" i="29"/>
  <c r="A81" i="29"/>
  <c r="B71" i="29"/>
  <c r="A71" i="29"/>
  <c r="C66" i="29"/>
  <c r="A54" i="29"/>
  <c r="A50" i="29"/>
  <c r="A48" i="29"/>
  <c r="A46" i="29"/>
  <c r="A44" i="29"/>
  <c r="A42" i="29"/>
  <c r="A40" i="29"/>
  <c r="A38" i="29"/>
  <c r="A36" i="29"/>
  <c r="C31" i="29"/>
  <c r="A29" i="29"/>
  <c r="A27" i="29"/>
  <c r="A25" i="29"/>
  <c r="A23" i="29"/>
  <c r="A21" i="29"/>
  <c r="A19" i="29"/>
  <c r="A17" i="29"/>
  <c r="A80" i="27"/>
  <c r="A7" i="14"/>
  <c r="A11" i="14" s="1"/>
  <c r="F8" i="14"/>
  <c r="G8" i="14" s="1"/>
  <c r="G140" i="14" s="1"/>
  <c r="F9" i="14"/>
  <c r="G9" i="14" s="1"/>
  <c r="F12" i="14"/>
  <c r="G12" i="14" s="1"/>
  <c r="F13" i="14"/>
  <c r="G13" i="14" s="1"/>
  <c r="F18" i="14"/>
  <c r="G18" i="14" s="1"/>
  <c r="F19" i="14"/>
  <c r="G19" i="14" s="1"/>
  <c r="F20" i="14"/>
  <c r="G20" i="14" s="1"/>
  <c r="F21" i="14"/>
  <c r="G21" i="14" s="1"/>
  <c r="F25" i="14"/>
  <c r="G25" i="14" s="1"/>
  <c r="F28" i="14"/>
  <c r="G28" i="14" s="1"/>
  <c r="F29" i="14"/>
  <c r="G29" i="14" s="1"/>
  <c r="F32" i="14"/>
  <c r="G32" i="14" s="1"/>
  <c r="F33" i="14"/>
  <c r="G33" i="14" s="1"/>
  <c r="F36" i="14"/>
  <c r="G36" i="14" s="1"/>
  <c r="F37" i="14"/>
  <c r="G37" i="14" s="1"/>
  <c r="F40" i="14"/>
  <c r="G40" i="14" s="1"/>
  <c r="F41" i="14"/>
  <c r="G41" i="14" s="1"/>
  <c r="F44" i="14"/>
  <c r="G44" i="14" s="1"/>
  <c r="F47" i="14"/>
  <c r="G47" i="14" s="1"/>
  <c r="F48" i="14"/>
  <c r="G48" i="14" s="1"/>
  <c r="F51" i="14"/>
  <c r="G51" i="14" s="1"/>
  <c r="F54" i="14"/>
  <c r="G54" i="14" s="1"/>
  <c r="F55" i="14"/>
  <c r="G55" i="14" s="1"/>
  <c r="F58" i="14"/>
  <c r="G58" i="14" s="1"/>
  <c r="F59" i="14"/>
  <c r="G59" i="14" s="1"/>
  <c r="F60" i="14"/>
  <c r="G60" i="14" s="1"/>
  <c r="F63" i="14"/>
  <c r="G63" i="14" s="1"/>
  <c r="F64" i="14"/>
  <c r="G64" i="14" s="1"/>
  <c r="F65" i="14"/>
  <c r="G65" i="14" s="1"/>
  <c r="F66" i="14"/>
  <c r="G66" i="14" s="1"/>
  <c r="F67" i="14"/>
  <c r="G67" i="14" s="1"/>
  <c r="F68" i="14"/>
  <c r="G68" i="14" s="1"/>
  <c r="F69" i="14"/>
  <c r="G69" i="14" s="1"/>
  <c r="F72" i="14"/>
  <c r="G72" i="14" s="1"/>
  <c r="F73" i="14"/>
  <c r="G73" i="14" s="1"/>
  <c r="F74" i="14"/>
  <c r="G74" i="14" s="1"/>
  <c r="F77" i="14"/>
  <c r="G77" i="14" s="1"/>
  <c r="F78" i="14"/>
  <c r="G78" i="14" s="1"/>
  <c r="F79" i="14"/>
  <c r="G79" i="14" s="1"/>
  <c r="F82" i="14"/>
  <c r="G82" i="14" s="1"/>
  <c r="F85" i="14"/>
  <c r="G85" i="14" s="1"/>
  <c r="F86" i="14"/>
  <c r="G86" i="14" s="1"/>
  <c r="F89" i="14"/>
  <c r="G89" i="14" s="1"/>
  <c r="F90" i="14"/>
  <c r="G90" i="14" s="1"/>
  <c r="F93" i="14"/>
  <c r="G93" i="14" s="1"/>
  <c r="F94" i="14"/>
  <c r="G94" i="14" s="1"/>
  <c r="F98" i="14"/>
  <c r="G98" i="14" s="1"/>
  <c r="F101" i="14"/>
  <c r="G101" i="14" s="1"/>
  <c r="F104" i="14"/>
  <c r="G104" i="14" s="1"/>
  <c r="F105" i="14"/>
  <c r="G105" i="14" s="1"/>
  <c r="F106" i="14"/>
  <c r="G106" i="14" s="1"/>
  <c r="F109" i="14"/>
  <c r="G109" i="14" s="1"/>
  <c r="F110" i="14"/>
  <c r="G110" i="14" s="1"/>
  <c r="F111" i="14"/>
  <c r="G111" i="14" s="1"/>
  <c r="F114" i="14"/>
  <c r="G114" i="14" s="1"/>
  <c r="F117" i="14"/>
  <c r="G117" i="14" s="1"/>
  <c r="F118" i="14"/>
  <c r="G118" i="14" s="1"/>
  <c r="F121" i="14"/>
  <c r="G121" i="14" s="1"/>
  <c r="F122" i="14"/>
  <c r="G122" i="14" s="1"/>
  <c r="F125" i="14"/>
  <c r="G125" i="14" s="1"/>
  <c r="F128" i="14"/>
  <c r="G128" i="14" s="1"/>
  <c r="F131" i="14"/>
  <c r="G131" i="14" s="1"/>
  <c r="F134" i="14"/>
  <c r="G134" i="14" s="1"/>
  <c r="A17" i="27"/>
  <c r="B17" i="27"/>
  <c r="A19" i="27"/>
  <c r="A21" i="27"/>
  <c r="A23" i="27"/>
  <c r="A25" i="27"/>
  <c r="C27" i="27"/>
  <c r="A32" i="27"/>
  <c r="A34" i="27"/>
  <c r="A36" i="27"/>
  <c r="A38" i="27"/>
  <c r="A40" i="27"/>
  <c r="E40" i="27"/>
  <c r="A42" i="27"/>
  <c r="A44" i="27"/>
  <c r="A46" i="27"/>
  <c r="A61" i="27"/>
  <c r="C63" i="27"/>
  <c r="A69" i="27"/>
  <c r="B69" i="27"/>
  <c r="A71" i="27"/>
  <c r="A73" i="27"/>
  <c r="A75" i="27"/>
  <c r="A85" i="27"/>
  <c r="A88" i="27"/>
  <c r="B107" i="27"/>
  <c r="A112" i="27"/>
  <c r="B112" i="27"/>
  <c r="A114" i="27"/>
  <c r="A116" i="27"/>
  <c r="A118" i="27"/>
  <c r="A120" i="27"/>
  <c r="C122" i="27"/>
  <c r="B133" i="27"/>
  <c r="C133" i="27"/>
  <c r="B135" i="27"/>
  <c r="C135" i="27"/>
  <c r="B137" i="27"/>
  <c r="C137" i="27"/>
  <c r="B139" i="27"/>
  <c r="C139" i="27"/>
  <c r="B141" i="27"/>
  <c r="C141" i="27"/>
  <c r="A9" i="28"/>
  <c r="A10" i="28" s="1"/>
  <c r="B32" i="27"/>
  <c r="B61" i="27"/>
  <c r="B34" i="32" l="1"/>
  <c r="B36" i="32" s="1"/>
  <c r="B177" i="32"/>
  <c r="B179" i="32" s="1"/>
  <c r="B36" i="29"/>
  <c r="B38" i="29" s="1"/>
  <c r="B38" i="30"/>
  <c r="B131" i="30"/>
  <c r="B133" i="30" s="1"/>
  <c r="B69" i="30"/>
  <c r="B114" i="27"/>
  <c r="B73" i="27"/>
  <c r="B19" i="27"/>
  <c r="A11" i="28"/>
  <c r="G137" i="14"/>
  <c r="G142" i="14"/>
  <c r="B34" i="27"/>
  <c r="A15" i="14"/>
  <c r="A23" i="14" s="1"/>
  <c r="B150" i="29"/>
  <c r="B181" i="32" l="1"/>
  <c r="B183" i="32" s="1"/>
  <c r="B185" i="32" s="1"/>
  <c r="B116" i="27"/>
  <c r="B21" i="27"/>
  <c r="B23" i="27" s="1"/>
  <c r="B135" i="30"/>
  <c r="B137" i="30" s="1"/>
  <c r="B38" i="32"/>
  <c r="B40" i="30"/>
  <c r="B152" i="29"/>
  <c r="B154" i="29" s="1"/>
  <c r="A27" i="14"/>
  <c r="B36" i="27"/>
  <c r="B38" i="27" s="1"/>
  <c r="B40" i="27" s="1"/>
  <c r="A12" i="28"/>
  <c r="B40" i="29"/>
  <c r="B118" i="27" l="1"/>
  <c r="B120" i="27" s="1"/>
  <c r="B25" i="27"/>
  <c r="B40" i="32"/>
  <c r="B156" i="29"/>
  <c r="A13" i="28"/>
  <c r="A31" i="14"/>
  <c r="B42" i="27"/>
  <c r="B44" i="27" s="1"/>
  <c r="B42" i="29"/>
  <c r="B44" i="29" s="1"/>
  <c r="B42" i="30"/>
  <c r="B44" i="30" s="1"/>
  <c r="B42" i="32" l="1"/>
  <c r="B44" i="32" s="1"/>
  <c r="B46" i="32" s="1"/>
  <c r="B46" i="27"/>
  <c r="B48" i="27" s="1"/>
  <c r="A14" i="28"/>
  <c r="A15" i="28" s="1"/>
  <c r="B46" i="29"/>
  <c r="B48" i="29" s="1"/>
  <c r="A35" i="14"/>
  <c r="A39" i="14" s="1"/>
  <c r="B46" i="30"/>
  <c r="B48" i="30" s="1"/>
  <c r="B50" i="30" s="1"/>
  <c r="B52" i="32" l="1"/>
  <c r="B50" i="27"/>
  <c r="B52" i="27" s="1"/>
  <c r="A43" i="14"/>
  <c r="A46" i="14" s="1"/>
  <c r="B52" i="30"/>
  <c r="B56" i="30" s="1"/>
  <c r="A16" i="28"/>
  <c r="A50" i="14" l="1"/>
  <c r="A53" i="14" s="1"/>
  <c r="A17" i="28"/>
  <c r="A18" i="28" s="1"/>
  <c r="A19" i="28" s="1"/>
  <c r="A20" i="28" s="1"/>
  <c r="A21" i="28" s="1"/>
  <c r="A22" i="28" s="1"/>
  <c r="A23" i="28" s="1"/>
  <c r="A24" i="28" s="1"/>
  <c r="A25" i="28" l="1"/>
  <c r="A57" i="14"/>
  <c r="A62" i="14" s="1"/>
  <c r="A71" i="14" s="1"/>
  <c r="A76" i="14" s="1"/>
  <c r="A81" i="14" s="1"/>
  <c r="A84" i="14" s="1"/>
  <c r="A88" i="14" l="1"/>
  <c r="A92" i="14" s="1"/>
  <c r="A96" i="14" s="1"/>
  <c r="A100" i="14" s="1"/>
  <c r="A103" i="14" s="1"/>
  <c r="A108" i="14" s="1"/>
  <c r="A113" i="14" s="1"/>
  <c r="A116" i="14" s="1"/>
  <c r="A120" i="14" s="1"/>
  <c r="A124" i="14" s="1"/>
  <c r="A127" i="14" s="1"/>
  <c r="A130" i="14" s="1"/>
  <c r="A133" i="14" s="1"/>
  <c r="A136" i="14" s="1"/>
  <c r="A139" i="14" s="1"/>
</calcChain>
</file>

<file path=xl/sharedStrings.xml><?xml version="1.0" encoding="utf-8"?>
<sst xmlns="http://schemas.openxmlformats.org/spreadsheetml/2006/main" count="3198" uniqueCount="957">
  <si>
    <t>Izdelava začasnih prevezav z vsemi deli in materialom</t>
  </si>
  <si>
    <t>kom</t>
  </si>
  <si>
    <t>Poz.</t>
  </si>
  <si>
    <t>Opis postavke</t>
  </si>
  <si>
    <t>Enota</t>
  </si>
  <si>
    <t>Količina</t>
  </si>
  <si>
    <t>Cena</t>
  </si>
  <si>
    <r>
      <t>m</t>
    </r>
    <r>
      <rPr>
        <vertAlign val="superscript"/>
        <sz val="10"/>
        <color indexed="8"/>
        <rFont val="Times New Roman CE"/>
        <family val="1"/>
        <charset val="238"/>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</si>
  <si>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</si>
  <si>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</si>
  <si>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</si>
  <si>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</si>
  <si>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</si>
  <si>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</si>
  <si>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</si>
  <si>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</si>
  <si>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charset val="238"/>
      </rPr>
      <t xml:space="preserve"> SIT/ENOTO</t>
    </r>
  </si>
  <si>
    <t>CENA SIT</t>
  </si>
  <si>
    <r>
      <t xml:space="preserve">Cev iz PE - SDR 11
</t>
    </r>
    <r>
      <rPr>
        <sz val="10"/>
        <rFont val="Times New Roman CE"/>
        <family val="1"/>
        <charset val="238"/>
      </rPr>
      <t xml:space="preserve">Cev iz PE, po DIN8074 in ISO/DIS 4437, SDR 11 (serija 5) skupaj z dodatkom  za razrez.
</t>
    </r>
  </si>
  <si>
    <t xml:space="preserve">PE 32x3,0    </t>
  </si>
  <si>
    <t xml:space="preserve">PE 63x5,8    </t>
  </si>
  <si>
    <r>
      <t xml:space="preserve">Cevi iz jekla:
</t>
    </r>
    <r>
      <rPr>
        <sz val="10"/>
        <rFont val="Times New Roman CE"/>
        <family val="1"/>
        <charset val="238"/>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</si>
  <si>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</si>
  <si>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</si>
  <si>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charset val="238"/>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</si>
  <si>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</si>
  <si>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</si>
  <si>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</si>
  <si>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</si>
  <si>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</si>
  <si>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</si>
  <si>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charset val="238"/>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</si>
  <si>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</si>
  <si>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</si>
  <si>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charset val="238"/>
      </rPr>
      <t xml:space="preserve">0
</t>
    </r>
    <r>
      <rPr>
        <sz val="10"/>
        <rFont val="Times New Roman CE"/>
        <family val="1"/>
        <charset val="238"/>
      </rPr>
      <t>Lok iz trdega PE, 45</t>
    </r>
    <r>
      <rPr>
        <vertAlign val="superscript"/>
        <sz val="10"/>
        <rFont val="Times New Roman CE"/>
        <family val="1"/>
        <charset val="238"/>
      </rPr>
      <t>0</t>
    </r>
    <r>
      <rPr>
        <sz val="10"/>
        <rFont val="Times New Roman CE"/>
        <family val="1"/>
        <charset val="238"/>
      </rPr>
      <t>.</t>
    </r>
  </si>
  <si>
    <t>PE 32</t>
  </si>
  <si>
    <t>PE 63</t>
  </si>
  <si>
    <r>
      <t>Lok  90</t>
    </r>
    <r>
      <rPr>
        <b/>
        <vertAlign val="superscript"/>
        <sz val="10"/>
        <rFont val="Times New Roman CE"/>
        <family val="1"/>
        <charset val="238"/>
      </rPr>
      <t xml:space="preserve">0
</t>
    </r>
    <r>
      <rPr>
        <sz val="10"/>
        <rFont val="Times New Roman CE"/>
        <family val="1"/>
        <charset val="238"/>
      </rPr>
      <t>Lok iz trdega PE, 90</t>
    </r>
    <r>
      <rPr>
        <vertAlign val="superscript"/>
        <sz val="10"/>
        <rFont val="Times New Roman CE"/>
        <family val="1"/>
        <charset val="238"/>
      </rPr>
      <t>0</t>
    </r>
    <r>
      <rPr>
        <sz val="10"/>
        <rFont val="Times New Roman CE"/>
        <family val="1"/>
        <charset val="238"/>
      </rPr>
      <t>.</t>
    </r>
  </si>
  <si>
    <t xml:space="preserve"> </t>
  </si>
  <si>
    <r>
      <t xml:space="preserve">T-kos
</t>
    </r>
    <r>
      <rPr>
        <sz val="10"/>
        <rFont val="Times New Roman CE"/>
        <family val="1"/>
        <charset val="238"/>
      </rPr>
      <t>Odcepni T-kos iz trdega PE.</t>
    </r>
  </si>
  <si>
    <t xml:space="preserve">PE 32/32      </t>
  </si>
  <si>
    <t xml:space="preserve">PE 63/63      </t>
  </si>
  <si>
    <r>
      <t xml:space="preserve">Cevna kapa
</t>
    </r>
    <r>
      <rPr>
        <sz val="10"/>
        <rFont val="Times New Roman CE"/>
        <family val="1"/>
        <charset val="238"/>
      </rPr>
      <t>Cevna kapa iz trdega PE.</t>
    </r>
  </si>
  <si>
    <t xml:space="preserve">PE 32           </t>
  </si>
  <si>
    <t xml:space="preserve">PE 63           </t>
  </si>
  <si>
    <r>
      <t xml:space="preserve">Reducirni kos
</t>
    </r>
    <r>
      <rPr>
        <sz val="10"/>
        <rFont val="Times New Roman CE"/>
        <family val="1"/>
        <charset val="238"/>
      </rPr>
      <t>Reducirni kos iz trdega PE.</t>
    </r>
  </si>
  <si>
    <t xml:space="preserve">PE 63/32      </t>
  </si>
  <si>
    <r>
      <t xml:space="preserve">Prehodni kos
</t>
    </r>
    <r>
      <rPr>
        <sz val="10"/>
        <rFont val="Times New Roman CE"/>
        <family val="1"/>
        <charset val="238"/>
      </rPr>
      <t>Prehodni kos PE/jeklo.</t>
    </r>
  </si>
  <si>
    <t>PE 32/DN 25</t>
  </si>
  <si>
    <t>PE 63/DN 50</t>
  </si>
  <si>
    <r>
      <t xml:space="preserve">Jekleni  izolirni  kos
</t>
    </r>
    <r>
      <rPr>
        <sz val="10"/>
        <rFont val="Times New Roman CE"/>
        <family val="1"/>
        <charset val="238"/>
      </rPr>
      <t>Jekleni  izolirni  kos  po  DIN 3389, z navojnima priključkoma, material  Č.1212,  skupaj  s tesnilnim materialom.</t>
    </r>
  </si>
  <si>
    <t>DN 25</t>
  </si>
  <si>
    <r>
      <t xml:space="preserve">Obojka
</t>
    </r>
    <r>
      <rPr>
        <sz val="10"/>
        <rFont val="Times New Roman CE"/>
        <family val="1"/>
        <charset val="238"/>
      </rPr>
      <t>Elektrovarilna obojka  iz  trdega PE, skupaj z varjenjem.</t>
    </r>
  </si>
  <si>
    <r>
      <t xml:space="preserve">Sedlo
</t>
    </r>
    <r>
      <rPr>
        <sz val="10"/>
        <rFont val="Times New Roman CE"/>
        <family val="1"/>
        <charset val="238"/>
      </rPr>
      <t>Elektrovarilno  sedlo   z  obojko  iz trdega PE, skupaj z varjenjem.</t>
    </r>
  </si>
  <si>
    <t xml:space="preserve">PE 110/63    </t>
  </si>
  <si>
    <t xml:space="preserve">PE 160/63    </t>
  </si>
  <si>
    <t xml:space="preserve">PE 225/63    </t>
  </si>
  <si>
    <r>
      <t xml:space="preserve">Navrtalno   sedlo
</t>
    </r>
    <r>
      <rPr>
        <sz val="10"/>
        <rFont val="Times New Roman CE"/>
        <family val="1"/>
        <charset val="238"/>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</si>
  <si>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</si>
  <si>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</si>
  <si>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</si>
  <si>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charset val="238"/>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</si>
  <si>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</si>
  <si>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</si>
  <si>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</si>
  <si>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charset val="238"/>
      </rPr>
      <t>Cevna ogrlica iz trdega PE za izvedbo odcepa na  PVC plinovodu z vgradbilno garnituro.</t>
    </r>
  </si>
  <si>
    <r>
      <t xml:space="preserve">Krogelna pipa PE - vgradna
</t>
    </r>
    <r>
      <rPr>
        <sz val="10"/>
        <rFont val="Times New Roman CE"/>
        <family val="1"/>
        <charset val="238"/>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</si>
  <si>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</si>
  <si>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charset val="238"/>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</si>
  <si>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</si>
  <si>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</si>
  <si>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charset val="238"/>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</si>
  <si>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charset val="238"/>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</si>
  <si>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</si>
  <si>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charset val="238"/>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</si>
  <si>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</si>
  <si>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charset val="238"/>
      </rPr>
      <t>Litoželezna   zaščitna  cestna  kapa, material  SL  18,  z  napisom plin na pokrovu, zaščitena z bitumnom.</t>
    </r>
  </si>
  <si>
    <t xml:space="preserve">DN 190        </t>
  </si>
  <si>
    <r>
      <t xml:space="preserve">Prirobnica:
</t>
    </r>
    <r>
      <rPr>
        <sz val="10"/>
        <rFont val="Times New Roman CE"/>
        <family val="1"/>
        <charset val="238"/>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</si>
  <si>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</si>
  <si>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</si>
  <si>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</si>
  <si>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charset val="238"/>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</si>
  <si>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</si>
  <si>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</si>
  <si>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</si>
  <si>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charset val="238"/>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</si>
  <si>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charset val="238"/>
      </rPr>
      <t>Zaščitna cev pri  preboju  skozi zid, zaščitena pred korozijo in zatesnjena s   trajno   elastičnim   materialom, izdelana po priloženi skici.</t>
    </r>
  </si>
  <si>
    <t>DN 40</t>
  </si>
  <si>
    <t>DN 65</t>
  </si>
  <si>
    <r>
      <t xml:space="preserve">Zaščitna cev:
</t>
    </r>
    <r>
      <rPr>
        <sz val="10"/>
        <rFont val="Times New Roman CE"/>
        <family val="1"/>
        <charset val="238"/>
      </rPr>
      <t>Zaščitna cev  pri  omarici  za glavno plinsko požarno  pipo, zaščitena pred korozijo  in   zatesnjena   s  trajno elastičnim  materialom,  izdelana  po priloženi skici.</t>
    </r>
  </si>
  <si>
    <r>
      <t xml:space="preserve">Zaščita vidnih cevi:
</t>
    </r>
    <r>
      <rPr>
        <sz val="10"/>
        <rFont val="Times New Roman CE"/>
        <family val="1"/>
        <charset val="238"/>
      </rPr>
      <t>Zaščita  vidnih cevi s  pleskanjem po predhodnem  čiščenju  in  pleskanju s temeljno barvo.</t>
    </r>
  </si>
  <si>
    <r>
      <t xml:space="preserve">Izolacija podometnih cevi:
</t>
    </r>
    <r>
      <rPr>
        <sz val="10"/>
        <rFont val="Times New Roman CE"/>
        <family val="1"/>
        <charset val="238"/>
      </rPr>
      <t>Izolacija     podometnih    cevi    z izolacijskim in  zaščitnim  trakom po predhodnem   čiščenju  do  kovinskega sijaja in premazu s prajmerjem.</t>
    </r>
  </si>
  <si>
    <r>
      <t xml:space="preserve">Pozicijska tablica:
</t>
    </r>
    <r>
      <rPr>
        <sz val="10"/>
        <rFont val="Times New Roman CE"/>
        <family val="1"/>
        <charset val="238"/>
      </rPr>
      <t>Pozicijska tablica za  oznako armatur hišnega  priključka,  skupaj  s  pritrdilnim materialom in izmero.</t>
    </r>
  </si>
  <si>
    <r>
      <t xml:space="preserve">Tlačni  preizkus
</t>
    </r>
    <r>
      <rPr>
        <sz val="10"/>
        <rFont val="Times New Roman CE"/>
        <family val="1"/>
        <charset val="238"/>
      </rPr>
      <t>Tlačni  preizkus  hišnih  priključkov izvedenih  po  navodilih iz projekta, izdaja atesta.</t>
    </r>
  </si>
  <si>
    <r>
      <t xml:space="preserve">Pomožna  gradbena  dela:
</t>
    </r>
    <r>
      <rPr>
        <sz val="10"/>
        <rFont val="Times New Roman CE"/>
        <family val="1"/>
        <charset val="238"/>
      </rPr>
      <t>Pomožna  gradbena  dela, zarisovanje, vrtanje zidov,  beljenje zidov, vzpostavitev v prvotno stanje.</t>
    </r>
  </si>
  <si>
    <t>ocena</t>
  </si>
  <si>
    <r>
      <t xml:space="preserve">Nepredvidena  dela:
</t>
    </r>
    <r>
      <rPr>
        <sz val="10"/>
        <rFont val="Times New Roman CE"/>
        <family val="1"/>
        <charset val="238"/>
      </rPr>
      <t>Nepredvidena dela, stroški nadzora, splošni, manipulativni, transportni in zavarovalni stroški.</t>
    </r>
  </si>
  <si>
    <t>SKUPAJ</t>
  </si>
  <si>
    <t xml:space="preserve">                       SIT</t>
  </si>
  <si>
    <t>I.</t>
  </si>
  <si>
    <t>II.</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</si>
  <si>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</si>
  <si>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</si>
  <si>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</si>
  <si>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</si>
  <si>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</si>
  <si>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1</t>
  </si>
  <si>
    <t>PREDDELA</t>
  </si>
  <si>
    <t>ZEMELJSKA DELA</t>
  </si>
  <si>
    <t>m3</t>
  </si>
  <si>
    <t>III.</t>
  </si>
  <si>
    <t>OSTALA DELA</t>
  </si>
  <si>
    <t>Projektantski nadzor</t>
  </si>
  <si>
    <t>ura</t>
  </si>
  <si>
    <t>Izdelava navodil za obratovanje in vzdrževanje</t>
  </si>
  <si>
    <t>m1</t>
  </si>
  <si>
    <t>m2</t>
  </si>
  <si>
    <t>Zakoličba vseh obstoječih podzemnih komunalnih naprav v območju gradbenega posega s strani upravljalca le teh (ocenjeno)</t>
  </si>
  <si>
    <t>Namestitev opozorilnih tabel za ves čas gradnje, zaščita gradbišča. Zajeti je tudi stroške pri pridobivanju dovoljenj za delno in popolno zaporo cest ter ostale stroške upravnega postopka, kar vse bremeni izvajalca.</t>
  </si>
  <si>
    <t>Demontaža obstoječih fazonskih komadov in odvoz na deponijo</t>
  </si>
  <si>
    <t>Izkopi za jarke, kanale in jaške vključujejo odmet na rob jarka oz. na tovorno vozilo in odvoz na deponijo</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</si>
  <si>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</si>
  <si>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vse stroške za pridobitev začasnih površin za gradnjo  izven delovnega pasu (soglasja, odškodnine, itd.);</t>
  </si>
  <si>
    <t>- vse stroške v zvezi z začasnim odvozom, deponiranjem in vračanjem izkopanega materiala na mestih, kjer ga ne bo možno deponirati na gradbišču;</t>
  </si>
  <si>
    <t>Izvajalec je dolžan izvesti vsa dela kvalitetno, v skladu s predpisi, projektom, tehničnimi pogoji in v skladu z dobro gradbeno prakso.</t>
  </si>
  <si>
    <t xml:space="preserve">Izvajalec mora omogočati stalen, prost in vzdrževan dostop za potrebe intervencije oz. vzdrževanja  </t>
  </si>
  <si>
    <t xml:space="preserve">Vse ostale površine, ki jih bo izvajalec potreboval za gradnjo in za organizacijo gradbišč, si bo moral priskbeti sam na svoje stroške.   </t>
  </si>
  <si>
    <t>Izvajalec mora v enotnih cenah upoštevati naslednje stroške, v kolikor le-ti niso upoštevani v posebnih postavkah:</t>
  </si>
  <si>
    <t>- stroški odvoda meteorne vode iz gradbene jame in vode, ki se izceja iz bočnih strani izkopa, če je potrebno</t>
  </si>
  <si>
    <t>- stroški dela v kampadah zaradi oteženih geoloških razmer</t>
  </si>
  <si>
    <t>- stroški vzdrževanje jarka do položitve cevovoda in delovnega pasu, dokler je ta potreben za izvedbo del</t>
  </si>
  <si>
    <t>- stroški dela v nagnjenem terenu</t>
  </si>
  <si>
    <t>- stroški oteženega izkopa v mokrem terenu, izkop v vodi, prekop potokov itd.</t>
  </si>
  <si>
    <t>GRADBENA DELA</t>
  </si>
  <si>
    <t>IV.</t>
  </si>
  <si>
    <t>V.</t>
  </si>
  <si>
    <t>SPLOŠNE OPOMBE K POPISU DEL</t>
  </si>
  <si>
    <t>OPOMBE K POPISU DEL ZA VODOVODNI MATERIAL</t>
  </si>
  <si>
    <t>kpl</t>
  </si>
  <si>
    <t>Nakladanje in odvoz viška izkopnega materiala in ostankov gradbenega materiala na urejeno deponijo. Deponijo in vsa dela v zvezi z deponijo zagotovi izvajalec, vključno z vsemi listinami in s stroški za deponiranje in razgrinjanje materiala. V ceni je potrebno upoštevati stroške odlaganja gradbenih odpadkov na urejeni deponiji, plačilo takse odlaganja ter pripravo potrebnih listin, ki izkazujejo ravnanje z odpadki.</t>
  </si>
  <si>
    <t>VODOVODNI SISTEM LUČINE</t>
  </si>
  <si>
    <t>vodovod zajetje Zadobje 1 – združitveni jašek</t>
  </si>
  <si>
    <t xml:space="preserve">Dobava in montaža fazonskih kosov iz nodularne litine GGG 400 z zunanjo in notranjo epoksy zaščito min. debeline 70 mikronov, z gumi tesnili in vijaki z maticami, vijaki po montaži dodatno antikorozijsko zaščiteni -PN16 </t>
  </si>
  <si>
    <t>4</t>
  </si>
  <si>
    <t>5</t>
  </si>
  <si>
    <t>6</t>
  </si>
  <si>
    <t>7</t>
  </si>
  <si>
    <t>FF 50, L=300mm</t>
  </si>
  <si>
    <t>T 50/50</t>
  </si>
  <si>
    <t>FF 50, L=1000mm</t>
  </si>
  <si>
    <t>FF 50, L=800mm</t>
  </si>
  <si>
    <t>vodovod  Zadobje 2 - VH Prelesje</t>
  </si>
  <si>
    <t>8</t>
  </si>
  <si>
    <t>9</t>
  </si>
  <si>
    <t>10</t>
  </si>
  <si>
    <t>11</t>
  </si>
  <si>
    <t>12</t>
  </si>
  <si>
    <t>FF 50, L=500mm</t>
  </si>
  <si>
    <t>13</t>
  </si>
  <si>
    <t>F 50</t>
  </si>
  <si>
    <t>14</t>
  </si>
  <si>
    <t xml:space="preserve">Izdelava jaška blatnik, notranjih dimenzij 1.00 m ter svetle višine 1.70 m, iz ABC cevi. Všteta tudi izdelava betonskega ležišča debeline 15 cm, C 16/20, z opaževanjem, razopaževanjem, dobavo in vzidavo betonskega okvirja za pokrov in tipskega pokrova premera 600 mm po EN 124 standardu za prometno obtežbo. Upoštevati je tudi vsa pomožna dela in prenose do mesta vgraditve. </t>
  </si>
  <si>
    <t>15</t>
  </si>
  <si>
    <t>16</t>
  </si>
  <si>
    <t>2</t>
  </si>
  <si>
    <t>IV</t>
  </si>
  <si>
    <t>3</t>
  </si>
  <si>
    <t>univerzalna spojka enojna za PE cevi DN50/63</t>
  </si>
  <si>
    <t>univerzalna spojka enojna za PE cevi DN125/100</t>
  </si>
  <si>
    <t>T 100/80</t>
  </si>
  <si>
    <t>X 100</t>
  </si>
  <si>
    <t>FF 80, L=2000</t>
  </si>
  <si>
    <t>FF 80, L=200</t>
  </si>
  <si>
    <t>N 80</t>
  </si>
  <si>
    <t>FFR 100/50</t>
  </si>
  <si>
    <t>univerzalna spojka enojna za PE cevi DN140/125</t>
  </si>
  <si>
    <t>FFR 125/100</t>
  </si>
  <si>
    <t>FFR 125/65</t>
  </si>
  <si>
    <t>univerzalna spojka enojna za PE cevi DN75/65</t>
  </si>
  <si>
    <t>T 125/50</t>
  </si>
  <si>
    <t>T 125/80</t>
  </si>
  <si>
    <t>VI.</t>
  </si>
  <si>
    <t>PRIPRAVLJALNA DELA</t>
  </si>
  <si>
    <t>Izdelava varnostnega načrta gradbišča, ki je izdelan skladno s 4. členom uredbe o zagotavljanju varnosti in zdravja pri delu.</t>
  </si>
  <si>
    <t>Postavitev in zavarovanje prečnih profilov za zakoličbo kanalov, odtokov in prepusta z označbo višin.</t>
  </si>
  <si>
    <t>Zasaditev grmovnic.</t>
  </si>
  <si>
    <t>TESARSKA DELA</t>
  </si>
  <si>
    <t>BETONSKA DELA</t>
  </si>
  <si>
    <t>ZIDARSKA DELA</t>
  </si>
  <si>
    <t>Krpanje lukenj s cementno malto z dodatkom vezur cementa.</t>
  </si>
  <si>
    <t>KLJUČAVNIČARSKA DELA</t>
  </si>
  <si>
    <t>ZUNANJA UREDITEV</t>
  </si>
  <si>
    <t xml:space="preserve">Planiranje in čiščenje terena po končani gradnji, vključno z razgrabljanjem </t>
  </si>
  <si>
    <t>ZAKLJUČNA IN OSTALA DELA</t>
  </si>
  <si>
    <t>Geološko-geomehanski nadzor med gradnjo</t>
  </si>
  <si>
    <t>ur</t>
  </si>
  <si>
    <t>Geodetski posnetek izvedenih del objekta</t>
  </si>
  <si>
    <t>Stroški izdelave projekta izvedenih del PIDa ter  PIDa v elektronski obliki.</t>
  </si>
  <si>
    <t>Izdelava projekta za vzdrževanje in obratovanje objekta.</t>
  </si>
  <si>
    <t>Razbremenilnik</t>
  </si>
  <si>
    <t>Postavitev in zavarovanje prečnih profilov za zakoličbo razbremenilnika z označbo višin.</t>
  </si>
  <si>
    <t>17</t>
  </si>
  <si>
    <t>FF kos DN 50, l=800mm</t>
  </si>
  <si>
    <t>Q - 90° DN 50</t>
  </si>
  <si>
    <t>Pipa 1/2"</t>
  </si>
  <si>
    <t>FF kos DN 50, l=750mm</t>
  </si>
  <si>
    <t>Plovni ventil DN 50</t>
  </si>
  <si>
    <t>sesalni koš DN 50</t>
  </si>
  <si>
    <t>prelivni kos DN 80</t>
  </si>
  <si>
    <t>FF kos DN 80, l=500mm</t>
  </si>
  <si>
    <t>Q - 90° DN 80</t>
  </si>
  <si>
    <t>FF kos DN 80, l=1000mm</t>
  </si>
  <si>
    <t>FF kos DN 80, l=450mm</t>
  </si>
  <si>
    <t>18</t>
  </si>
  <si>
    <t>19</t>
  </si>
  <si>
    <t>F kos DN 80, l=300mm</t>
  </si>
  <si>
    <t>Zasun DN 80</t>
  </si>
  <si>
    <t>F kos DN 80, l=800mm</t>
  </si>
  <si>
    <t>Vodohran Dolge njive</t>
  </si>
  <si>
    <t>12.</t>
  </si>
  <si>
    <t>11.</t>
  </si>
  <si>
    <t>13.</t>
  </si>
  <si>
    <t>10.</t>
  </si>
  <si>
    <t>VII.</t>
  </si>
  <si>
    <t>VIII.</t>
  </si>
  <si>
    <t>IX.</t>
  </si>
  <si>
    <t>X.</t>
  </si>
  <si>
    <t>VODOVODNI MATERIAL</t>
  </si>
  <si>
    <t>MONTAŽNA DELA</t>
  </si>
  <si>
    <t>Stroški projektantskega nadzora</t>
  </si>
  <si>
    <t>T 125/125</t>
  </si>
  <si>
    <t>vodovod VH Prelesje-VH Dolge njive</t>
  </si>
  <si>
    <t>Postavitev in zavarovanje prečnih profilov za zakoličbo zajetja z označbo višin.</t>
  </si>
  <si>
    <t>FF kos, l=350mm DN 100</t>
  </si>
  <si>
    <t>varilna in zobata prirobnica DN 50</t>
  </si>
  <si>
    <t>prelivni kos DN 100</t>
  </si>
  <si>
    <t>Q - 90° DN 100</t>
  </si>
  <si>
    <t>FF kos, l=900mm DN 100</t>
  </si>
  <si>
    <t>PP cev DN160mm</t>
  </si>
  <si>
    <t>Zajetje Zadobje 1</t>
  </si>
  <si>
    <t>Zajetje Zadobje 2</t>
  </si>
  <si>
    <t>Telo prirobničnega ventila mora biti iz litine z epoxy zaščito , z gumirano loputo (EPDM).</t>
  </si>
  <si>
    <t>Telo avtomatskega hidravličnega regulatorja je izdelano i duktilne litine z epoxy zaščito 250 mikronov, zapiralo, regulirna palica in plovek so izdelani iz nerjavečega jekla. Membrana in tesnilo pa iz EPDM.</t>
  </si>
  <si>
    <t>EV zasuni morajo biti izdelani iz litine GGG400, z epoxy zaščito minimalne debeline 250 mikronov. Klin zasuna je zaščiten z EPDM elastomerno gumo. Vreteno zasuna je izdelano iz nerjavečega jekla in ga je možno menjati brez izvleka klina iz ohišja. Tesnjenje na vretenu je izvedeno z dvema "O" tesniloma iz NBR. Na obeh straneh klina so vodila iz poliamida pravokotne oblike za zmanjšanje trenja pri uporabi. Moment pri upravljanju ventila doseže vrednost 60% od dovoljene po standardu 1074. Spoj telesa in pokrova ventila je izveden brez vijakov in zagozd.  Ustrezati morajo standardu EN 1074 (certifikat).</t>
  </si>
  <si>
    <t xml:space="preserve">Merilnik mora imeti možnost kompaktne ali ločene vgradnje merilne elektronike. Vgradnja ločene izvedbe s kabelsko povezavo do 100m. Elektronski del mora biti kompatibilen z vsemi volumetričnimi deli, ne glede na dimenzijo in se ga priključi po načinu “plug&amp;play”, brez potrebe po dodatnem uparjanju ali parameriziranju glede na volumetrični del. Volumetrični del mora biti na voljo tudi v izvedbi z reduciranim notranjim premerom pri istem nazivem DN, kar omogoča boljše meritve pri nizkih hitrostih medija. Merilnik mora imeti analogni izhod 4-20mA. Merjenje pretoka v obe smeri. Javljanje alarmov  za min/max pretok, prazno cev, napako merilnika…
Merilnik mora imeti odobritev tipa, ki omogoča uporabo v obračunske namene. Merilnik mora omogočati preverjanje delovanje vseh delov merilnika (volumetrični del, kabelska povezava in elektronska enota) na terenu in potrditev „referifikacijo“ točnosti delovanja-vse na terenu, brez izgradnje.
</t>
  </si>
  <si>
    <t xml:space="preserve">Telo ventila je izdelano iz duktilne litine GJS 400-15 z epoxy zaščito minimalno 250 mikronov. Membrana je ločena od zapirala na katerem je tesnilni element quadring. Prehod skozi ventil je reduciran zaradi boljše regulacije (linearnosti). Ventil deluje na avtomatski hidravlični način.  Povezave so iz nerjavečega jekla. Opremljen mora biti z indikatorjem položaja, kontrolno enoto za nastavitev hitrost odpiranja, zapiranja in reakcije in dvemi manometri na katerih lahko vidimo dejanski tlak v cevovodu tudi ob zaprtem kontrolnem krogu. Vgradna mera po standardu EN5752 serija 1, prirobnice PN10, PN16 ali PN 25: EN1092.          </t>
  </si>
  <si>
    <t>VODOMER IMPULZNI DN 40</t>
  </si>
  <si>
    <t>Kotni izlivni zasun s plavačem DN 50</t>
  </si>
  <si>
    <t>Pri postavkah, kjer je navedena oprema, se slednja lahko nadomesti z enakovredno opremo drugega proizvajalca. Pri dobavi opreme drugih proizvajalcev je potrebno ustrezno korigirati moč črpalke.</t>
  </si>
  <si>
    <t>FF 50 , L=1000mm</t>
  </si>
  <si>
    <t>UV NAPRAVA (4,8 m3/h)</t>
  </si>
  <si>
    <t>PEŠČENI FILTER (4,8 m3/h)</t>
  </si>
  <si>
    <t xml:space="preserve">Vgradnja, montaža in dobava (vključeno vse kar je zajeto v tej postavki) merilca motnosti in vsebnosti suhe snovi proizvajalca MJK, tip Susix (ali enakovredno) za varianto "sensor in a tube (in-line)" (ali enakovredno)   - SENZOR  
Merilni princip:    šest kanalna optika s pulzno infrardečo svetlobo
Merilno območje za motnost:   0,001 – 9999 FNU/NTU
Merilno območje za vsebnost suhe snovi:  0,001 – 400 g/l
Dolžina kabla:   10 m
</t>
  </si>
  <si>
    <t>TURBIDIMETER</t>
  </si>
  <si>
    <t>Posek in odstranitev grmičevja in dreves premera do fi 15 cm, vključno z odstranitvijo korenin, nalaganjem na kamion in odvozon na trajno deponijo ter stroški trajnega deponiranja.</t>
  </si>
  <si>
    <t>Posek in odstranitev dreves z debli od fi 15 do fi 50 cm, vključno z razrezom vej in debla, vključno z odstranitvijo panjev, nalaganjem na kamion in odvozon na trajno deponijo ter stroški trajnega deponiranja.</t>
  </si>
  <si>
    <t xml:space="preserve">Naprava gradbenih profilov  z zavarovanjem smernih in višinskih kot.     </t>
  </si>
  <si>
    <t>Izdelava projekta izvedenih del- PID</t>
  </si>
  <si>
    <t>Geomehanski nadzor, prisotnost se vpisuje v gradbeni dnevnik ter izdelava končnega poročila.</t>
  </si>
  <si>
    <t>1.1</t>
  </si>
  <si>
    <t xml:space="preserve">Priprava </t>
  </si>
  <si>
    <t>m'</t>
  </si>
  <si>
    <t>1.2</t>
  </si>
  <si>
    <t>Vzpostavitev v prvotno stanje</t>
  </si>
  <si>
    <t xml:space="preserve">Zakoličenje osi vodovoda z zavarovanjem osi ter oznako horizontalnih in vertikalnih lomov, oznako vozlišč in odcepov ter zakoličba mesta prevezave na obstoječi vodovod. </t>
  </si>
  <si>
    <t>Nabava, transport in vgraditev nevezane nosilne plasti zmrzlinsko odpornega drobljenca KD 0-32, v debelini 30 cm z uvaljanjem in utrjevanjem do predpisane zbitosti do 98% po standardnem Proktorjevem postopku.</t>
  </si>
  <si>
    <t>Ročno planiranje in utrjevanje dna jarka s točnostjo +/- 1 cm po celotni širini jarka v projektiranem padcu.</t>
  </si>
  <si>
    <t xml:space="preserve">Ročni izkop jarka oz. odkop obstoječih inštalacij in križanja, v terenu III. Ktg. z odlaganjem materiala 1,0 m od roba izkopa. </t>
  </si>
  <si>
    <t>Strojno pikiranje zemljini V. ktg. z nakladanjem na kamion in odvozom materiala na trajno gradbeno deponijo, vključno z razkladanjem, razprostiranjem in plačilom takse. Brežine izkopov se izvajajo v naklonu 75°  brez razpiranja, in 90° v zemljini V. ktg.</t>
  </si>
  <si>
    <t>Strojni zasip jarka z ustreznim izkopanim materialom, z izločevanjem kamenja nad fi 10 cm oz. po navodilih nadzora, s komprimacijo v plasteh do predpisane zbitosti 92% za zelene površine (po standardnem Proktojevem postopku), skupaj z  dovozom materiala iz začasne deponije.</t>
  </si>
  <si>
    <t>Planiranje zelenih površin, grabljenje kamenja, sejanje s travnim semenom in gnojenje.</t>
  </si>
  <si>
    <t>Izdelava geodetskega posnetka in načrta izvedenega vodovoda z objekti in novega stanja okolice po končani gradnji, vključno s pridobitvijo potrdila o vrisu zgrajenega voda v kataster javne infrastrukture.</t>
  </si>
  <si>
    <t>SKUPAJ VODOVOD  ZADOBJE1- ZDRUŽITVENI JAŠEK:</t>
  </si>
  <si>
    <t xml:space="preserve">Strojni odkop humusa v debelini cca 20 cm z odlaganjem do 5 m od roba izkopa gradbenej jame za ponovno uporabo. </t>
  </si>
  <si>
    <t xml:space="preserve">Kombinirani izkop jarka v zemljini III-IV. Ktg  z odlaganjem materiala od robu izkopa. Brežine izkopov se izvajajo v naklonu 75°: </t>
  </si>
  <si>
    <t xml:space="preserve">Dobava kamnitega drobljenca KD 0-8 mm in izdelava temeljne plasti posteljice debeline 10 cm, in polnega obsipa cevi do višine 20 cm nad temeno, vključno z razprostiranjem, planiranjem in strojnim utrjevanjem do 98% trdnosti po standardnem Proktorjevem postopku. </t>
  </si>
  <si>
    <t>Dobava in polaganje kamna v betonu C 16/20, debeline do 30 cm z vtiskanjem skal iz dolomitnega lomljenca, vključno s fugiranjem fug s fino cementno malto in oblikovanje projektirane struge</t>
  </si>
  <si>
    <t>Dodatna nepredvidena dela (10%)</t>
  </si>
  <si>
    <t>%</t>
  </si>
  <si>
    <t>Izvedba betonskih podstavkov za vodovodno armaturo, odcepe in krivine iz betona C16/20 z dodatkom steklene mikroartature, poraba betona 0,30m3/kos</t>
  </si>
  <si>
    <t>Izdelava projekta izvedenih del - PID</t>
  </si>
  <si>
    <t>Izdelava navodil za obratovanje in vzdrževanje.</t>
  </si>
  <si>
    <t>Izdelava projekta izvedenih del - PID.</t>
  </si>
  <si>
    <t>SKUPAJ VODOVOD ZADOBJE 2 - PRELESJE:</t>
  </si>
  <si>
    <t>SKUPAJ VODOVOD PRELESJE - DOLGE NJIVE:</t>
  </si>
  <si>
    <t>Strojno rezanje asfaltne plasti debeline do 12cm, vključno z zarisovanjem in vso pripravo.</t>
  </si>
  <si>
    <t xml:space="preserve">Strojno rezkanje fine plasti asfalta v debelini 4cm, širini 50cm, vključno z zarisovanjem, pripravo, nakladanjem in odvozom na odlagališče gradbenih odpadkov, vključno s stroški deponiranja. (Rezkanje se izvaja na območju prepustov državne ceste). </t>
  </si>
  <si>
    <t>Strojno rušenje asfalta debeline do 12 cm z nakladanjem na kamion in prevozom v deponijo ter z razgrinjanjanjem materiala v deponiji in plačilom takse</t>
  </si>
  <si>
    <t>Dobava in vgradnja bitumenska nosilna plast BITUMINIZIRANI DROBLJENEC AC 32 base B 50/70, A2 9 cm. Izvedba po zahtevi upravljalca ceste.</t>
  </si>
  <si>
    <t>Pobrizg podlage pred asfaltiranjem z bitumensko emulzijo 0.4kg/m2.</t>
  </si>
  <si>
    <t>Utrditev bankin s posipanjem s KD 0-16mm, širine 50cm, v debelini 10 cm, vključno z razgrinjanjem, finim planiranjem in utrjevanjem.</t>
  </si>
  <si>
    <t>Dobava in vgradnja obrabne in zaporne plasti bituminizirane zmesi AC 11 surf B 70/100 A2 v debelini 4 cm</t>
  </si>
  <si>
    <t>Dobava in vgradnja nosilne plasti bituminizirane zmesi 
AC 22 base B 50/70 A2, Z5,  v debelini 8 cm</t>
  </si>
  <si>
    <t xml:space="preserve">Valjanje in izdelava finega planuma ceste, vključno s z dodajanjem nasipa iz KD 0-8mm, debeline do 5cm, vključno z utrjevanjem do zahtevane nosilnosti Ev2=100 MPa  ter fina priprava pred asfaltiranjem. </t>
  </si>
  <si>
    <t>Humusiranje travnih površin s poprej odstranjenim humusom deponiranim od robu izkopa ter razplaniranje viška humusa ob trasi.</t>
  </si>
  <si>
    <t>Kompletna izdelava AB vodovodnega jaška za odvzem vzorcev, notranjih svetlih dimenzij 1,60 x 1,80 x 1,80 m,
- zakoločba, višinska in smerna postavitev v prostoru in priprava gradbenih profilov,
- vključno vsa zemeljska dela: izkop, zasip z kamnitim drobljencem KD 0-32, planiranjem, utrjevanjem, odvozom viška zemljine, humisiranjem in sejanjem trave;
- vključno betonska dela: vgradnja podložnega betona C 12/15, deb. 10 cm, AB konstrukcija temljne plošče, sten in plošče z vstopnim jaškom velikosti 80/80cm, deb. 20 in 30 cm iz betona  C 25/30
- armature B500, po armaturnem načrtu in izvlečku
- vidnim opažem robov, stene in potrebnih prebojev
-hidro izolacija: hladen bitumski premaz in črni bitumski trak deb . 4mm, z obdelavo prebojev,
- toplotna izolacija: styrodur deb, 5cm na stene in ploščo,
- zaščita TI sten in plošče  s črno čepasto folijo granature 350g/m2
- oprema jaška iz RF izdelkov AISI 304: vgradnjo vstopne lestve podaljšljive izvedbe, tipski pokrov jaška, dim. 800x800 mm, nosilnost 40kN iz nerjaveče rebraste pločevine, z pripravljenim zaklepom za obešenko in pokrivnim delom za njeno zaščito pred poškodbami in vremenom, tipska rešetka 50/50 na dnu jaška v ključno z RF pritrdilnim materialom, ter cev iz rebrastega PE fi 500 vključno s privarjenim PE dnom. Kompletno vse potreben material in delo. Glej načrt jaška za odvzem vzorcev.</t>
  </si>
  <si>
    <t>Upravljavski nadzor za ceste.</t>
  </si>
  <si>
    <t>SKUPAJ VODOVOD DOLGE NJIVE PRELESJE:</t>
  </si>
  <si>
    <t>vodovod VH Dolge njive - Prelesje</t>
  </si>
  <si>
    <t>Cena skupaj</t>
  </si>
  <si>
    <t>Nabava, transport in vgraditev nevezane nosilne plasti zmrzlinsko odpornega drobljenca KD 0-63, v debelini 30 cm z uvaljanjem in utrjevanjem do predpisane zbitosti do 98% po standardnem Proktorjevem postopku, oz. nosilnosti Ev2=80MPa..</t>
  </si>
  <si>
    <t>SKUPAJ ZAKLJUČNA IN OSTALA DELA:</t>
  </si>
  <si>
    <t>SKUPAJ ZUNANJA UREDITEV:</t>
  </si>
  <si>
    <t>REKAPITULACIJA STROŠKOV ZA RAZBREMENILNIK</t>
  </si>
  <si>
    <t>RAZBREMENILNIK  SKUPAJ:</t>
  </si>
  <si>
    <t>Dodatna in nepredvidena dela</t>
  </si>
  <si>
    <t>SKUPAJ VODOVODNI MATERIAL:</t>
  </si>
  <si>
    <t>Dobava in polaganje trdih rebrastih drenažnih cevi Φ110mm, položenih na podložni beton C12/15, debeline 10cm, poraba betona 0,06m3/m¹, zavite z ovojem iz politlaka gramature 400g/m2, poraba 2 m2/m1in obsipom s prano seperacijo granulacije 16-32 mm, poraba 0,25m3/m1.</t>
  </si>
  <si>
    <t>Dobava in polaganje gladkih PVC UK SN8 cevi premera DN 160 mm, ki se polno obbetonirajo z betonom C16/20, poraba betona 0,11m3/m1.  Izvedene po standardu SIST EN 1401-1. Stiki se tesnijo s spojno integriranimi gumi tesnili oziroma spojkami, vključno z vsemi pomožnimi deli, tesnilnim materialom ter dobavo in vgradnjo betona za poln obbetoniranje.</t>
  </si>
  <si>
    <t>Izdelava vtočne ali iztočne glave na kanlizacijskih ceveh  DN 160mm z napravo in odstranitvijo opažev, betoniranjem glave v C 16/20 z dodatkom mikroarmature, obdelavo muld s fino cementno malto in tlakovanjem koritnice.</t>
  </si>
  <si>
    <t>Dobava in vgradnja tipskega RF pokrova  velikosti 800 x 800 mm, nosilnosti 400 kN, s pripravljenim zaklepom za obešenko in prekritrjem za varovanje pred vremenskimi vplivi in poškodbo, ter vsem potrebnim RF pritrdilnim materialom.</t>
  </si>
  <si>
    <t xml:space="preserve">Dobava in vgradnja RF pohodna rešetka deb. 40mm LNP50/50/5 nosilnost 5KN/m2, vključno z RF pritrdilnim materialom. </t>
  </si>
  <si>
    <t>Dobava in vgradnja Alu ventilacijske lamelne rešetke velikosti 300/600 mm, z zaščito pred marčesom z dodatno fino mrežico ter RF pritrdilni materialom.</t>
  </si>
  <si>
    <t>SKUPAJ KLJUČAVNIČARSKA DELA:</t>
  </si>
  <si>
    <t>SKUPAJ PRIPRAVLJANA DELA:</t>
  </si>
  <si>
    <t xml:space="preserve">Površinski odkop humusnega oz. zemljine II. ktg.  debeline do 20 cm z odrezom in odstranitvijo zgornje plasti travne ruše ter odrivom do 10 m od roba izkopa. </t>
  </si>
  <si>
    <t>3.1.</t>
  </si>
  <si>
    <t xml:space="preserve"> - globina izkopa do 2m:</t>
  </si>
  <si>
    <t>3.2.</t>
  </si>
  <si>
    <t xml:space="preserve"> - globina izkopa do 2 - 4 m:</t>
  </si>
  <si>
    <t>2.1.</t>
  </si>
  <si>
    <t>2.2.</t>
  </si>
  <si>
    <t>Nabava, transport, namestitev in vgradnja prefabriciranega AB jaška premera φ100 cm, višina jaška h=5,0 m; z nastavki za PVC cevi DN 160 ter izdelano muldo.  V ceni je vključeno izkop, zasip s drobljencem KD 0-32mm, planiranje in utrjevanje dna, izdelava ležišča iz betona C16/20 debeline d=15 cm, izrez in vpasovanjem jaška, izvedba priključkov. Nabava in vgradnja pokrova z AB vencem premera fi 600 mm, nosilnosti D 400 kN. Jašek mora biti skladen s standardom SIST EN 1917. Jašek se vgradi na mestu vtoka v obstoječ prepust. Kompletno z vsem delo in materialom.</t>
  </si>
  <si>
    <t xml:space="preserve"> - globina izkopa do 4 - 6 m:</t>
  </si>
  <si>
    <t xml:space="preserve">Kombinirani izkop v zemljini III-IV. Ktg  z odlaganjem materiala na roba izkopa. Brežine izkopov se izvajajo v naklonu 75°: </t>
  </si>
  <si>
    <t>Nakladanje na kamion in odvoz viška materiala na trajno gradbeno deponijo, vključno z razkladanjem, razprostiranjem in plačilom takse.</t>
  </si>
  <si>
    <t>Ročno planiranje in utrjevanje dna gradbene jame s točnostjo +/- 3 cm.</t>
  </si>
  <si>
    <t>Strojni zasip gradbenej jame z ustreznim izkopanim materialom, z izločevanjem kamenja nad fi 10 cm oz. po navodilih nadzora, s komprimacijo v plasteh do predpisane zbitosti 92% za zelene površine (po standardnem Proktojevem postopku), skupaj z  dovozom materiala iz začasne deponije.</t>
  </si>
  <si>
    <t>Planiranje zelenih površin, grabljenje kamenja, fino planiranje ter  sejanje s travnim semenom in gnojenje.</t>
  </si>
  <si>
    <t>Dovoz humusa iz gradbiščne deponije ter humusiranje travnih površin s poprej odstranjenim humusom ter razplaniranje viška humusa ob trasi.</t>
  </si>
  <si>
    <t>Strojno pazljivi zasipavanje zemlje na strešno ploščo razbremenilnega jaška in pazljivo razprostiranje in utrjevanje.</t>
  </si>
  <si>
    <t>SKUPAJ ZEMELJSKA DELA:</t>
  </si>
  <si>
    <t>3.3.</t>
  </si>
  <si>
    <t>4.</t>
  </si>
  <si>
    <t>5.</t>
  </si>
  <si>
    <t>6.</t>
  </si>
  <si>
    <t>7.</t>
  </si>
  <si>
    <t>8.</t>
  </si>
  <si>
    <t>9.</t>
  </si>
  <si>
    <t>14.</t>
  </si>
  <si>
    <t>15.</t>
  </si>
  <si>
    <t>16.</t>
  </si>
  <si>
    <t>Montaža in demontaža lahkega fasadnega odra do 4 m višine.</t>
  </si>
  <si>
    <t>Montaža, demontaža enostranskega opaža roba temeljne plošče višine 30cm.</t>
  </si>
  <si>
    <t>Montaža, demontaža enostranskega opaža roba AB plošče, višine 20cm.</t>
  </si>
  <si>
    <t>Montaža in demontaža lahki premični odri do 4 m višine.</t>
  </si>
  <si>
    <t>Dobava in vgradnja trikotnih letev z robom 2,5cm, vgradnja v opaž.</t>
  </si>
  <si>
    <t>SKUPAJ BETONSKA DELA:</t>
  </si>
  <si>
    <t>Dobava in vgradnja podložnega betona  C12/15, debeline 10 cm, z vsemi horizontalnimi in vertikalnimi transporti.</t>
  </si>
  <si>
    <t>Montaža, demontaža dvostranskega opaž ravnih vidnih zidov, vključno s podpiranjem do višine 4m ter vgradnjo preboji velikosti do 0,25m2/kos,  deb. stene do 30 cm.</t>
  </si>
  <si>
    <t>Montaža in demontaža dvostranskega opaž armiranobetonskega venca vstopnega vrata v jašek, vidni beton, s podpiranje do višine 50cm.</t>
  </si>
  <si>
    <t>Montaža in demontaža opaž ravne plošče nad vodno celico s podporami do višine 4.00 m, vidni beton.</t>
  </si>
  <si>
    <t>SKUPAJ TESARSKA DELA:</t>
  </si>
  <si>
    <t>Dobava in vgradnja vodotesnega betona C30/37,XC4,XD2,XS1,XF1,XA1,CI 0,2,S3 Dmax 16 PV-II, presek 0.20-0,30 m3/m1 v talno ploščo vodne celice, z vsemi horizontalnimi in vertikalnimi transporti.</t>
  </si>
  <si>
    <t>Ročno vgrajevanje naklonskega betona C16/20 z dodatkom steklene mikroarmature, debeline od 4-8cm, podloga strešne hidroizolacije vodne in armaturne celice z zaglajevanjem in vsemi transporti.</t>
  </si>
  <si>
    <t>Dodatek za izvedbo zgornje konture betona v plošče naklonu od 0,5-1%, in zaglajene izvedbe do črnega sijaja (vodna celica).</t>
  </si>
  <si>
    <t>Nabava, rezanje, krivljenje, dobava in polaganje armature iz rebrastih palic kvalitete S500 - razred duktilnosti B, prereza ≤ Ø 12 mm.</t>
  </si>
  <si>
    <t>Nabava, rezanje, krivljenje, dobava in polaganje armature iz rebrastih palic kvalitete S500 - razred duktilnosti B, prereza ≥ Ø 12 mm.</t>
  </si>
  <si>
    <t xml:space="preserve">Nabava, dobava, rezanje in polaganje armaturnih gradbenih mrež kvalitete S500B. </t>
  </si>
  <si>
    <t>SKUPAJ ZIDARSKA DELA:</t>
  </si>
  <si>
    <t>Izdelava horizontalna hidroizolacije krovne plošče amaturne in vodnih celic v sestavi: 
- 1x hladen bitumenski premaz,  
- 1 x bitumenski trak deb. 4mm (polno varjeni) 
- 1x bitumenski trak deb. 4mm s protikoreninsko zaščito (polno varjeni), vključno s čiščenjem in pripravo površine.</t>
  </si>
  <si>
    <t>Izdelava vertikalna hidroizolacija zunanjih  zidov in vratu vodne celice v sestavi:
- 1x hladen bitumenski premaz,
- 1x bitumenski trak deb. 4mm (polno varjeni),
vključno s čiščenjem in pripravo podlage.</t>
  </si>
  <si>
    <t>Izdelava vertikalne hidroizolacije z bitumskim trakom z mineralnim posipom debeline 4mm, polno varjene izvedbe, vključno s pripravo podlage.</t>
  </si>
  <si>
    <t>Dobava in vgradnja RF dostopna lestev JC DN48.3mm, višne 4m + raztegljive izvedbe,  vključno z vsem potrebnim RF materialom in pomožnimi deli in zidarsko pomočjo.</t>
  </si>
  <si>
    <t>Dobava in vgradnja PVC drsnega okna med vodno in arm. celico dim. 1600/1000 mm, zasteklitev z vezanim varnostnim lepljenim steklom 4+4 prozorne izvedbe, z vsemi preddeli in zidarsko pomočjo ter zaključnimi pokrivnimi PVC letavmi in silikoniranjem.</t>
  </si>
  <si>
    <t>Dobava in polaganje toplotne izolacije iz styrodurja deb. 5 cm na stene in ploščo jaška, vključno s pritrjevanjem s PU lepilno peno.</t>
  </si>
  <si>
    <t>Dodatek za točkovno obdelavo prebojev vodne celice s črno hidroizolacijo, zaradi fazonskih kosov in prezračevanja.</t>
  </si>
  <si>
    <t>Dobava in polaganje zaščite TI in HI s čepasto folijo gramature 350g/m2.</t>
  </si>
  <si>
    <t>Vzidava cevi in fazonskih kosov v stene objekta, vključno s fino obdelavo s cementno malto in glajenjem do črnega sijaja.</t>
  </si>
  <si>
    <t>Nabava, dobava in vgrajevanje tesnilnega dilatacijskega traku v delovni stik pasovnega temelja, temeljne plošče in armirano betonske obodne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</si>
  <si>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Dobava in izdelava dvokomponentna fleksibilna hidrizolacijskega premaza sten. tlaka in stropa na cementni osnovi premaz  mokrih prostorov v  2 slojih kot npr. Mapei Mapelastik, min. debelina premaza 3mm, vključno s pripravo, izravnavo, pripravo in finim čiščenjem podlage.</t>
  </si>
  <si>
    <t>Dodatek za obdelavo točkovnih prebojev vvodne celice z  dvokomponentna fleksibilna hidrizolacijskega premaza sten, tlaka in stropa na cementni osnovi premaz  mokrih prostorov v  2 slojih kot npr. Mapei Mapelastik, min. debelina premaza 3mm, vključno s pripravo, izravnavo, pripravo in finim čiščenjem podlage.</t>
  </si>
  <si>
    <t>SKUPAJ PRIPRAVLJALNA DELA:</t>
  </si>
  <si>
    <t>Dobava in montaža vodovodnega materiala:</t>
  </si>
  <si>
    <t>1.</t>
  </si>
  <si>
    <t xml:space="preserve"> SKUPAJ Zajetje Zadobje 1</t>
  </si>
  <si>
    <t>REKAPITULACIJA STROŠKOV ZA ZAJETJE ZADOBJE 1</t>
  </si>
  <si>
    <t xml:space="preserve"> VODOVODNI MATERIAL</t>
  </si>
  <si>
    <t>REKAPITULACIJA STROŠKOV ZA VODOVOD 
ZADOBJE1 - ZDRUŽITVENI JAŠEK:</t>
  </si>
  <si>
    <t>REKAPITULACIJA STROŠKOV ZA VODOVOD
ZADOBJE 2 - PRELESJE</t>
  </si>
  <si>
    <t>REKAPITULACIJA STROŠKOV VODOVOD 
PRELESJE - DOLGE NJIVE</t>
  </si>
  <si>
    <t>REKAPITULACIJA STROŠKOV ZA VODOVOD 
DOLGE NJIVE</t>
  </si>
  <si>
    <t>Dobava in montaža kape za ventilacijske cevi DN 159 x 4,5mm, s protimrčesno mrežico iz nerjaveče pločevine (INOX):</t>
  </si>
  <si>
    <t xml:space="preserve"> Dobava in vgardnja RF zračnik (JC 159.0x4.5mm), dolžine 1,5m, vključno s pritrdilno manšeto vel. 450/450/6mm in z vsem RF pritrdilnim material. </t>
  </si>
  <si>
    <t>Dobava in vgradnja geotekstila gramaturev 400g/m2, za pripravljeno podlago.</t>
  </si>
  <si>
    <t>Dobava in vgradnja okroglega rečnega separiranega opranega materiala granulacije 8-32mm, vključno z vsemi transporti, prenosi, planiranjem, razgrinjanjem in ostalimi deli.</t>
  </si>
  <si>
    <t>Izdelava, daobava in vgradnja glinenega naboja z dodatkom bentonita, vključno z vsemi prenosi, transporti in kvalitetno vgradnjo - pred zajetjem za stabilizacijo izkopane gradbene jame.</t>
  </si>
  <si>
    <t>Dobava in vgradnja geotekstila gramaturev 400g/m2, na pripravljeno podlago.</t>
  </si>
  <si>
    <t>Dobava in polaganje bentonitne membrane (GCL) za zajem vode na pripravljeno podlago.</t>
  </si>
  <si>
    <t>2.3.</t>
  </si>
  <si>
    <t>3.</t>
  </si>
  <si>
    <t>3.1</t>
  </si>
  <si>
    <t>3.2</t>
  </si>
  <si>
    <t>17.</t>
  </si>
  <si>
    <t>18.</t>
  </si>
  <si>
    <t>Montaža, demontaža enostranskega opaža roba temeljne plošče višine 40cm.</t>
  </si>
  <si>
    <t>Montaža, demontaža enostranskega opaža roba AB plošče, višine 30cm.</t>
  </si>
  <si>
    <t>Montaža, demontaža dvostranskega opaž ravnih vidnih zidov, vključno s podpiranjem do višine 2m ter vgradnjo preboji velikosti do 0,25m2/kos,  deb. stene do 30 cm.</t>
  </si>
  <si>
    <t>Montaža in demontaža dvostranskega opaž armiranobetonskega venca vstopnega vrata v jašek, vidni beton, s podpiranje do višine 100cm.</t>
  </si>
  <si>
    <t>Montaža in demontaža opaž ravne plošče nad vodno celico s podporami do višine 2,00 m, vidni beton.</t>
  </si>
  <si>
    <t>Dobava in vgradnja RF vstopnih želez za lestev skupne dolžine 2900mm, narejene iz okroglih cevi fi 40mm/2,5mm, razmik med vertikalnimi prečkami 250mm, in podaljšanim ročajem  z zaokrožitvani, narejene iz inox materiala AISI 304, vključno z inox pritrdilnim materialom in vsemi pomožnimi deli. Po detajlu projektanta.</t>
  </si>
  <si>
    <t xml:space="preserve">Dobava in vgradnja inox kotnika 50/50/3mm, dolžine 210 cm, z izvetinami M8 / 10cm in inox vijaki M8/70mm, vključno z vrtanjem v beton za pritrditev bentonitne membrane. </t>
  </si>
  <si>
    <t>Dobava in vgradnja inox pločevine deb, 1,2mm, perforirane izvedbe z luknjicami fi 3 / 3 mm, velikosti 210 /25 cm, vključno s pritrditvijo z inox vijaki na AB steno (vtočna mrežica v zajetje).</t>
  </si>
  <si>
    <t>Dobava in vgradnja RF vstopnih želez za lestev skupne dolžine 2300mm, narejene iz okroglih cevi fi 40mm/2,5mm, razmik med vertikalnimi prečkami 250mm, in podaljšanim ročajem  z zaokrožitvani, narejene iz inox materiala AISI 304, vključno z inox pritrdilnim materialom in vsemi pomožnimi deli. Po detajlu projektanta (prehod v vodno celico).</t>
  </si>
  <si>
    <t>Dodatek za obdelavo točkovnih prebojev vodne celice z  dvokomponentna fleksibilna hidrizolacijskega premaza sten, tlaka in stropa na cementni osnovi premaz  mokrih prostorov v  2 slojih kot npr. Mapei Mapelastik, min. debelina premaza 3mm, vključno s pripravo, izravnavo, pripravo in finim čiščenjem podlage.</t>
  </si>
  <si>
    <t>Čiščenje površin talne in stropne plošče, osnovni premaz (grundiranje), 2x finalni oplesk z vodoneprepustnim opleskom hidrosan premaz bele barve in transporti. Pri delu je potrebno upoštevati navodila proizvajalca in varnostne ukrepe.</t>
  </si>
  <si>
    <t>Dobava in polaganje dolomitnega lomljenca  debelini 20- 30 cm z vtiskanjem v beton C16/20 z dodatkom steklene mikroarmature, vključno s fugiranje fug s fino cementno malto, vsemi transporti in prenosi. (oblikovanje projektirane struge).</t>
  </si>
  <si>
    <t>Dobava in vgradnja vodotesnega betona C30/37,XC4,XD2,XS1,XF1,XA1,CI 0,2,S3 Dmax 16 PV-II, presek nad 0,30 m3/m1 v talno ploščo vodne celice, z vsemi horizontalnimi in vertikalnimi transporti.</t>
  </si>
  <si>
    <t>Dobava in vgrajevanje vodotesnega betona C30/37,XC4,XD2,XS1,XF1,XA1,CI 0,2,S3 Dmax 16 PV-II, presek 0.20-0,30 m3/m1 v Ab stene,  vsemi horizontalnimi in vertikalnimi transporti.</t>
  </si>
  <si>
    <t xml:space="preserve">Dobava in vgrajevanje vodotesnega betona C30/37,XC4,XD2,XS1,XF1,XA1,CI 0,2,S3 Dmax 16 PV-II, presek 0.12-0,20 m3/m1 v  ploščo, z vsemi horizontalnimi in vertikalnimi transporti. </t>
  </si>
  <si>
    <t xml:space="preserve">Dobava in vgrajevanje vodotesnega betona C30/37,XC4,XD2,XS1,XF1,XA1,CI 0,2,S3 Dmax 16 PV-II, presek 0.12-0,20 m3/m1 v vence z vsemi horizontalnimi in vertikalnimi transporti. </t>
  </si>
  <si>
    <t xml:space="preserve">Dobava in vgrajevanje vodotesnega betona C30/37,XC4,XD2,XS1,XF1,XA1,CI 0,2,S3 Dmax 16 PV-II, presek 0.12-0,20 m3/m1 v  ploščo in vence z vsemi horizontalnimi in vertikalnimi transporti. </t>
  </si>
  <si>
    <t>Dobava in vgarjevanje v betona C25/30, presek nad 0,30 m3/m1 z dodatkom bentonita in steklene mikroarmature med krilne zidove. (vodotesna bariera).</t>
  </si>
  <si>
    <t xml:space="preserve">Dobava in vgradnja tipskih betonskega jaška iz  BC Ø40, globine do 1m, vključno z izkopom, zasipom, podložnim betonom C 16/20, izdelavo iztoka Ø110,  ter fino zidarsko obdelavo jaška, mulde, vsemi deli / predelavami in materialom (iztok iz razbremenilnega jaška, mreža zajeta v ključavničarskih delih.  </t>
  </si>
  <si>
    <t>Izdelava vtočne ali iztočne glave na kanlizacijskih ceveh  DN 160mm z napravo in odstranitvijo opažev, betoniranjem glave v betoniu C 16/20 z dodatkom mikroarmature, obdelavo muld s fino cementno malto in tlakovanjem koritnice.</t>
  </si>
  <si>
    <t>Dobava in vgradnja inox okroglih prelivnic iz inox cevi Ø101/2mm, dolžine 50cm, s pripravljenimi šelnami za vgradnjo v opaž (prelivnice zajetja, ki se gradijo v opaž pred betoniranje stene zajetja.</t>
  </si>
  <si>
    <t xml:space="preserve"> Dobava in vgardnja RF zračnik (JC 159.0x4.5mm), dolžine 1,6m, vključno s pritrdilno manšeto vel. 450/450/6mm in z vsem RF pritrdilnim material. </t>
  </si>
  <si>
    <t>Dobava in vgradnja RF dostopna lestev JC DN48.3mm, višne 2,8 + raztegljive izvedbe,  vključno z vsem potrebnim RF materialom in pomožnimi deli in zidarsko pomočjo (vstop v zajetje).</t>
  </si>
  <si>
    <t>Dobava in vgradnja tipskega RF pokrova  velikosti 600 x 600 mm, nosilnosti 250 kN, s pripravljenim zaklepom za obešenko in prekritrjem za varovanje pred vremenskimi vplivi in poškodbo, ter vsem potrebnim RF pritrdilnim materialom.</t>
  </si>
  <si>
    <t>REKAPITULACIJA STROŠKOV ZA ZAJETJE ZADOBJE 2</t>
  </si>
  <si>
    <t xml:space="preserve"> SKUPAJ Zajetje Zadobje 2</t>
  </si>
  <si>
    <t>Izdelava, dobava in postavitev gradbiščne table velikosti 220 x 250 cm, narejene iz trdega in vremensko odpornega materiala. Tabla mora biti narejena skladno z Navodili organa za obveščanje in informiranje javnosti. Izdelava po potrjenem osnutku s strani nadzornega organa gradnje. Po končani gradnji odstranitev obvestilne gradbiščne table.</t>
  </si>
  <si>
    <t>Izdelava, dobava in postavitev stalne razlagalne  table velikosti 100 x 150 cm, narejene iz trdega in vremensko odpornega materiala z ojačanim robom, postavljeno na drogove z izdelavo temljev in BC fi 20 cm, globine 50cm in zalite in delno obbetonirani z betonom C16/20.. Tabla mora biti narejena skladno z Navodili organa za obveščanje in informiranje javnosti. Izdelava po potrjenem osnutku s strani nadzornega oz. naročnika. Se postavi po končani gradnji na primerni lokaciji.</t>
  </si>
  <si>
    <t>Izdelava varnostnega načrta gradbišča, ki je izdelan skladno s 4. členom uredbe o zagotavljanju varnosti in zdravja pri delu .</t>
  </si>
  <si>
    <t>Zakoličenje objekta nove armaturne celice vodohrana in ostalih objektov z zavarovanjem točk ter oznako horizontalnih in vertikalnih lomov, oznako točk ter zakoličba mesta prevezave na obstoječi objekt.</t>
  </si>
  <si>
    <t xml:space="preserve">Izdelava , montaža, demontaža vseh by-pass (obvod) za čas gradnje vodohrana 
- 1. obvod za čas vgrajevanje poliesterske pregrade '(cev Pe 50 z vsemi priklopi na obstoječe omrežje)  
- 2. dezinfekcija vodne celice po vgradnji poliesterske pregradem, 
- 3.začasni odvem iz vodne celice (Pe 50 v dolžini z začasnim zapornim ventilom , vključno z demontažo in zatesnitvijo odprtine) </t>
  </si>
  <si>
    <t>SKUPAJ PREDDELA:</t>
  </si>
  <si>
    <t xml:space="preserve">Kombinirani izkop v zemljini III-IV. Ktg  z odlaganjem materiala na gradbišno deponijo za ponovno uporabo. Brežine izkopov se izvajajo v naklonu 75°: </t>
  </si>
  <si>
    <t>Nabava, transport in vgraditev nevezane nosilne plasti zmrzlinsko odpornega drobljenca KD 0-64, v debelini 30 cm z uvaljanjem in utrjevanjem do predpisane zbitosti do 98% po standardnem Proktorjevem postopku.</t>
  </si>
  <si>
    <t>Strojno pazljivi zasipavanje zemlje na strešno ploščo vodne in armaturne celice in pazljivo razprostiranje in utrjevanje.</t>
  </si>
  <si>
    <t>Montaža in demontaža lahkega fasadnega odra do 6 m višine.</t>
  </si>
  <si>
    <t>- velikosti do 1,5 m2</t>
  </si>
  <si>
    <t>- velikosti do nad 2,0 m2</t>
  </si>
  <si>
    <t>- velikosti do nad 4,0 m2</t>
  </si>
  <si>
    <t>Dobava in vgradnja odprtin za vrata in revizijske odprtine v stenah in ploščah deb. do 30cm:</t>
  </si>
  <si>
    <t>Dobava in vgrajevanje vodotesnega betona C30/37,XC4,XD2,XS1,XF1,XA1,CI 0,2,S3 Dmax 16 PV-II, presek 0.20-0,30 m3/m1 v AB stene,  z vsemi horizontalnimi in vertikalnimi transporti.</t>
  </si>
  <si>
    <t>Dobava in vgrajevanje vodotesnega betona C30/37,XC4,XD2,XS1,XF1,XA1,CI 0,2,S3 Dmax 16 PV-II, presek do 0.16 m3/m1 v AB stene,  z vsemi horizontalnimi in vertikalnimi transporti.</t>
  </si>
  <si>
    <t>Montaža, demontaža enostranskega opaža  krožnih vidnih zidov s podpiranjem do 4m višine, vključno z vgradnjo prebojev velikosti do 0,25m2/kos, v steni deb. 30 cm.</t>
  </si>
  <si>
    <t xml:space="preserve">Dobava in vgrajevanje vodotesnega betona C30/37,XC4,XD2,XS1,XF1,XA1,CI 0,2,S3 Dmax 16 PV-II, presek 0.12-0,20 m3/m1 v vence, nosilce, preklade, z vsemi horizontalnimi in vertikalnimi transporti. </t>
  </si>
  <si>
    <t>Montaža in demontaža dvostranskega opaž armiranobetonskega nosilca, vencev, vidni beton, s podpiranje do višine 100cm.</t>
  </si>
  <si>
    <t>Montaža in demontaža opaž ravne plošče nad vodno celico s podporami do višine 3,5 m, vidni beton.</t>
  </si>
  <si>
    <t>Montaža in demontaža opaž stopnic, nastopnih ploskev in stranskih robov, temeljev s podporami do višine 2 m, vidni beton.</t>
  </si>
  <si>
    <t xml:space="preserve">Dobava in vgrajevanje vodotesnega betona C30/37,XC4,XD2,XS1,XF1,XA1,CI 0,2,S3 Dmax 16 PV-II, presek do 0.12 m3/m1 v stopnice, z vsemi horizontalnimi in vertikalnimi transporti. </t>
  </si>
  <si>
    <t xml:space="preserve">Dodatek za izvedbo zgornje konture betona v metličeni izvedbi v naklonu od 0,5-1%, (zunanje stopnice). </t>
  </si>
  <si>
    <t>Montaža, demontaža dvostranskega opaž ravnih vidnih zidov, vključno s podpiranjem do višine 4,20 m ter vgradnjo preboji velikosti do 0,25m2/kos,  deb. stene do 30 cm.</t>
  </si>
  <si>
    <t>Dobava in polaganje toplotne izolacije iz styrodurja deb. 5 cm na stene in ploščo vodohrana, vključno s pritrjevanjem s PU lepilno peno.</t>
  </si>
  <si>
    <t xml:space="preserve">Dobava in vgradnja fasadne mrežice z vtiskanjem v pripravljeno malto oz. lepilo. Vključno z razrezi in vsemi transporti ter prenosi. </t>
  </si>
  <si>
    <t xml:space="preserve">Nabava, dobava in polaganje - lepljenje fleksibilnih trakov širine do 120 mm na stik horizontale z vertikalo: gumirani poliesterski trak, vključno z vogalnimi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Mapei Band elastični trak) uporabljeno  kot dodatno tesnjenje instalacijskih priključkov in odtokov v sanitarijah  in kuhinjah. Položeno po navodilih proizvajalca. </t>
  </si>
  <si>
    <t xml:space="preserve">Dobava in oblaganje stropa jaška s styrodurjem deb. 5 cm, vključno z rabiciranjem s 1x fasadno mrežico in 2x gradbeno lepilo na cementni osnovi, PVC vogalnimi zaključki ter vključno s pripravo podlage, vsemi transporti in prenosi. </t>
  </si>
  <si>
    <t xml:space="preserve">Izdelava zaokrožnice med steno in tlakom s cementno malto z robom 5cm, da gladke površine oz. črnega sijaja, vključno s pripravo in impregnacijo podlage. </t>
  </si>
  <si>
    <t xml:space="preserve">Krpanje zunanjih sten s fino cementno malto, vključno s fino cementno malto v deb. do 2cm,  z zaribavanjem do črnega sijaja, vključno s pripravo in impregnacijo podlage. </t>
  </si>
  <si>
    <t>Dobava in polaganje talne NEDRSEČE R10 ali R11 granitogres ploščic dimenzij 30 x 30cm ali 33 x 33cm, na visokofleksibilno cementno lepilo, vključno s fugiranjem z vodoodbojno in protiglivično fugirno maso  (DropEffect®). (npr. Mapei - KERACOLOR ali tehnično enakovredno) in predhodno pripravo podlage s premazom za boljši oprijem (cenovni razred keramike VPC do 16 €/m2 brez DDV-ja).</t>
  </si>
  <si>
    <t>Dobava in polaganje stenskih keramičnih ploščic 20 x 40cm ali 25 x 50cm, na visokofleksibilno cementno lepilo, vključno s fugiranjem z vodoodbojno in protiglivično fugirno maso  (DropEffect®). (npr. Mapei - KERACOLOR ali tehnično enakovredno) in predhodno pripravo podlage s premazom za boljši oprijem (cenovni razred keramike VPC do 14 €/m2 brez DDV-ja).</t>
  </si>
  <si>
    <t xml:space="preserve">Dobava in polaganje PVC zaključnega vogalnega profila v barvi, za zaščito zunanjih zaključkov keramike, polaganje na lepilo, vključno z rezanjem in vpasovanjem. </t>
  </si>
  <si>
    <t>Dobava in vgrajevanje Rf kotnikov H=15mm na lepilo za izdelavo zaključkov in pripir.</t>
  </si>
  <si>
    <t>Izvedba elastičnega stika s silikonskim kitom v odtenku fugirne mase na stikih stena-tlak, stena-stena, stena stavbno pohištvo.</t>
  </si>
  <si>
    <t>Dobava in polaganje nizkostensko obrobo  30/10 cm ali 33/10 cm, na visokofleksibilno cementno lepilo, vključno s fugiranjem z vodoodbojno in protiglivično fugirno maso  (DropEffect®). (npr. Mapei - KERACOLOR ali tehnično enakovredno) in predhodno pripravo podlage s premazom za boljši oprijem.</t>
  </si>
  <si>
    <t>Kronsko vrtanje AB stenske ali stropne konstrukcije debeline do 30 cm, vključno z vso potrebno pripravo in odvozom izvertin na trajno deponijo in sicer:</t>
  </si>
  <si>
    <t>- izvrtine Ø 110 mm</t>
  </si>
  <si>
    <t>- izvrtine Ø 160 mm</t>
  </si>
  <si>
    <t>- izvrtine Ø 200 mm</t>
  </si>
  <si>
    <t>- izvrtine Ø 250 mm</t>
  </si>
  <si>
    <t>- izvrtine Ø 300 mm</t>
  </si>
  <si>
    <t>20</t>
  </si>
  <si>
    <t>21</t>
  </si>
  <si>
    <t>22</t>
  </si>
  <si>
    <t>23</t>
  </si>
  <si>
    <t>24</t>
  </si>
  <si>
    <t>25</t>
  </si>
  <si>
    <t>26</t>
  </si>
  <si>
    <t>Dobava in polaganje toplotne izolacije iz styrodurja deb. 2 cm na stene vodohrana, vključno s pritrjevanjem s PU lepilno peno.</t>
  </si>
  <si>
    <t>27</t>
  </si>
  <si>
    <t>28</t>
  </si>
  <si>
    <t>Dodatna in nepredvidena dela v višini 10%, obračun po potrjenih ponudbah.</t>
  </si>
  <si>
    <t>Izdelava, dobava in montaža z vsemi deli - odprtina stropne plošča vodne celice se delno razširi. Novo nastalo odprtino se pod stropom ojači z NPI  200 profilom iz nerjavečega jekla AISI 304, dolžine 5 m, ki se obojestransko sidra v steno vodne celice   z RF pritrdilnim materialom.</t>
  </si>
  <si>
    <t>Izdelava, dobava in montaža z vsemi deli - vodna celica se pregradi z montažno poliestrsko armirano, z lamelami ojačano pregradno steno, v dve ločeni celici.</t>
  </si>
  <si>
    <t>Končno fino čiščenje notranjih prostov in vgrajene opreme, ki se kvalitetno očistijo in zbrišejo za prevzem s strani naročnika.</t>
  </si>
  <si>
    <t>Dobava materiala in barvanje betonskih sten in stropa z disperzno barvo v tonu po izboru naročnika npr, JUB Takril, vključno s pripravo podlage in čiščenjem podlage, prednamazom z emulzijo, zaščito vgrajen opreme ter čiščenjem ko končanih delih.</t>
  </si>
  <si>
    <t>29</t>
  </si>
  <si>
    <t>30</t>
  </si>
  <si>
    <t>31</t>
  </si>
  <si>
    <t>32</t>
  </si>
  <si>
    <t>Izdelava in montaža varovalna ograja iz pohištevnih cevi fi 40 mm - inox, satinirane izvedbe, dim. 100/180cm z RF pritrdilnim materialom ter vsemi preddeli in zidarsko pomočjo.</t>
  </si>
  <si>
    <t>Izdelava in montaža inox tipska odtočna rešetka iz ploščatega železa v zaščitnem okvirju iz kotnega železa, z vsemi preddeli in zidarsko pomočjo. Dimenzije rešetke so 600/600 mm - nerjaveče jeklo, inox pritrdilni matrial, nameščena bo v armaturni celici.</t>
  </si>
  <si>
    <t>Dobava in vgradnja Alu ventilacijske lamelne rešetke velikosti 300/300 mm, z zaščito pred marčesom z dodatno fino mrežico ter RF pritrdilni materialom.</t>
  </si>
  <si>
    <t>Dobava in vgradnja nerjaveče lestve tip: huber; model SiS 1 ali enakovredno a sestop v spodnji del celice vključno z vsem inox pritrdilni materialom ter ostalim potrebnim materialom in pomožnimi deli, trnsporti in prenosi.</t>
  </si>
  <si>
    <t>Dobava in vgradnja RF vstopnih želez za lestev, narejene iz :
- dveh vertikalnih okroglih cevi
- horozontalnih pasnic na razmiku 25 cm 
vse iz okroglih cevi fi 40mm/2,5mm, in podaljšanim ročajem  za 100cm  z zaokrožitvani, narejene iz inox materiala AISI 304, vključno z inox pritrdilnim materialom in vsemi pomožnimi deli. Po detajlu projektanta (prehod v vodno celico).</t>
  </si>
  <si>
    <t>Dobava in vgradnja Alu barvane pločevine deb. 0,6mm za razne kleparske zaključke in pokrivne kape, vključno s pritrdilnim tesnilnim materialom in sicer:</t>
  </si>
  <si>
    <t>Dobava in vgradnja mrežnega vročecinkane pohodne rešetke vel. oken 30/30mm, skupne velikosti 120/120 cm, v Inox naležnem kotniku 40/40/5, enostransko dvižne preko tečajev s pritrditvijo na steno (veriga in karabin, in izrezom za vstopno lestev,  ter vsem potrebnim RF pritrdilnim materialom (pokrov plošče med kletjo in pritličjem)..</t>
  </si>
  <si>
    <t>9.1.</t>
  </si>
  <si>
    <t>9.2.</t>
  </si>
  <si>
    <t>- razvite širine 15 cm</t>
  </si>
  <si>
    <t>- razvite širine 20 cm</t>
  </si>
  <si>
    <t>- razvite širine 25 cm</t>
  </si>
  <si>
    <t>- razvite širine 30 cm</t>
  </si>
  <si>
    <t>- razvite širine 50 cm</t>
  </si>
  <si>
    <t xml:space="preserve">Izdelava, dobava in montaža raznih drobnih ključavničarskih izdelkov inox izvedbe, končna obdelava satiniranje oz. krtačene izvedbe, enojna ali dvojna sidra, sidrne ploščice, čevlji, konzole; obešala, vodila,  obdelano po detajlu proizvajalca ali projektanta. Obračun po dejanski teži. </t>
  </si>
  <si>
    <t xml:space="preserve">Dobava in vgradnja tipskih betonskega jaška iz  BC Ø40, globine do 1m, vključno z izkopom, zasipom, podložnim betonom C 16/20, izdelavo iztoka Ø160,  ter fino zidarsko obdelavo jaška, mulde, vsemi deli / predelavami in materialom (iztok iz razbremenilnega jaška, mreža zajeta v ključavničarskih delih.  </t>
  </si>
  <si>
    <t xml:space="preserve">Dobava in vgradnja RF pohodna rešetka, velikosti dim. 40/40 cm,  deb. 50mm LNP50/50/5 nosilnost 5KN/m2, vključno z RF pritrdilnim materialom. </t>
  </si>
  <si>
    <t>10.1.</t>
  </si>
  <si>
    <t>10.2.</t>
  </si>
  <si>
    <t>14.1.</t>
  </si>
  <si>
    <t>14.2.</t>
  </si>
  <si>
    <t>14.3.</t>
  </si>
  <si>
    <t>14.5.</t>
  </si>
  <si>
    <t>14.4.</t>
  </si>
  <si>
    <t>Dobava in polaganje trdih rebrastih drenažnih cevi Φ150mm, položenih na podložni beton C12/15, debeline 10cm, poraba betona 0,06m3/m¹, zavite z ovojem iz politlaka gramature 400g/m2, poraba 2 m2/m1in obsipom s prano seperacijo granulacije 16-32 mm, poraba 0,25m3/m1.</t>
  </si>
  <si>
    <t>Dobava in polaganje gladkih PVC UK SN8 cevi premera DN 200 mm, ki se polno obbetonirajo z betonom C16/20, poraba betona 0,14m3/m1.  Izvedene po standardu SIST EN 1401-1. Stiki se tesnijo s spojno integriranimi gumi tesnili oziroma spojkami, vključno z vsemi pomožnimi deli, tesnilnim materialom ter dobavo in vgradnjo betona za poln obbetoniranje.</t>
  </si>
  <si>
    <t>Dobava in polaganje betonskih tlakovcev debeline 8cm na prej utrjeno nasutje (že v postavki zgoraj). Fugiranje je potrebno izvesti s kvalitetno kremenčevo fugirno mivko, katero se ustrezno utrdi z vibracijsko ploščo; pohodne površine; vključno s vsem potrebnim rezanjem in vpasovanjem, izdelavo klančine, kot npr. tlakovci Oblak Ferrara, dim. 52x20x8 cm.</t>
  </si>
  <si>
    <t>Dobava in montaža plastificirane ograje  iz žičnate mreže oz. ograje velikost okna 50/50mm, fi žice 2,7mm, ograje iz  pletiva, višine 200 cm, vključno z napenjanjem in kvalitetnim pritrjevanjem z vodilnimi in veznimi žicami.</t>
  </si>
  <si>
    <t>- stigmaflex fi 110,</t>
  </si>
  <si>
    <t>Dobava in vgradnja elektro cevne kanalizacije iz stigmaflex cevi in ozemljitvijo, spojnim materialom za cevi in ozemljitev ter  s polnim obbetoniranjem izkopanega jarka z betonom C12/15, poraba betona 0,08 m3/m1.</t>
  </si>
  <si>
    <t>- stigmaflex fi 80.</t>
  </si>
  <si>
    <t>- ravna postavitev:</t>
  </si>
  <si>
    <t>- postavitev v krivini</t>
  </si>
  <si>
    <t xml:space="preserve">Dobava in polaganje cestnih robnikov velikosti 10x20 x dolžina v cm, skupaj s potrebno pripravo za stikovanje z obstoječimi robniki, izkopom, zasipom, betonsko podlogo in delnim obbetoniranjem z betonom C16/20, rezanjem, fugiranjem s fino cementno malto. </t>
  </si>
  <si>
    <t>REKAPITULACIJA STROŠKOV ZA VH DOLGE NJIVE</t>
  </si>
  <si>
    <t>Vzpostavitev v prvotno površinsko stanje, čiščenje,</t>
  </si>
  <si>
    <t>SKUPAJ VH DOLGE NJIVE:</t>
  </si>
  <si>
    <t>Dobava in montaža prenosnega stenskega električnega radiatorja moči 2kW, skupaj s stenskim tipalor in regulatorjem temperature.</t>
  </si>
  <si>
    <t>VODOVOD ZADOBJE - ZDRUŽITVENI JAŠEK</t>
  </si>
  <si>
    <t>VODOVOD ZADOBJE 2 - PRELESJE</t>
  </si>
  <si>
    <t>VODOVOD PRELESJE  - DOLGE NJIVE</t>
  </si>
  <si>
    <t>VODOVOD DOLGE NJIVE - PRELESJE</t>
  </si>
  <si>
    <t>RAZBREMENILNIK</t>
  </si>
  <si>
    <t>VH DOLGE NJIVE</t>
  </si>
  <si>
    <t>ZAJETJE ZADOBJE 1</t>
  </si>
  <si>
    <t>ZAJETJE ZADOBJE 2</t>
  </si>
  <si>
    <t>A.</t>
  </si>
  <si>
    <t>Investitor: OBČINA GORENJA VAS - POLJANE</t>
  </si>
  <si>
    <t>DDV 22%</t>
  </si>
  <si>
    <t xml:space="preserve">SKUPAJ VREDNOST  z DDV-jem: </t>
  </si>
  <si>
    <t>Ponudnik:</t>
  </si>
  <si>
    <t>Datum:</t>
  </si>
  <si>
    <t>Žig in podpis ponudnika</t>
  </si>
  <si>
    <t>Objekt: VODOVODNI SISTEM LUČINE</t>
  </si>
  <si>
    <t>RAZDELILCI</t>
  </si>
  <si>
    <t>RAZDELILEC RJ PRELESJE</t>
  </si>
  <si>
    <t>-</t>
  </si>
  <si>
    <t xml:space="preserve">glavno stikalo 1,0 32A 4P z rdečo/rumenim ročajem nameščen v razdelilcu </t>
  </si>
  <si>
    <t>prenapetostni odvodniki kot npr. PROTEC B2S ( R ) 50 (4+0) iskra zaščite z pomožnim kontaktom</t>
  </si>
  <si>
    <t>Fi stikalo 25/0.03A s samopovratkom</t>
  </si>
  <si>
    <t>instalacijski odklopnik 4,6,10,16,20,25 / II</t>
  </si>
  <si>
    <t>instalacijski odklopnik 4,6,10,16,20,25 / I</t>
  </si>
  <si>
    <t>varovalno podnožje  komplet z varovalko 0.8A</t>
  </si>
  <si>
    <t>varovalno podnožje  komplet z varovalko 0.2A</t>
  </si>
  <si>
    <t>svetilka s stikalom ter vtičnico v razdelilcu</t>
  </si>
  <si>
    <t>grelec v razdelilcu 100W 230V</t>
  </si>
  <si>
    <t xml:space="preserve">termostat v razdelilcu za grelec </t>
  </si>
  <si>
    <t xml:space="preserve">II polna vtičnica 230V, 16A z zaščitnim kontaktom za montažo v razdelilec </t>
  </si>
  <si>
    <t>akumulator 12VDC, 15Ah</t>
  </si>
  <si>
    <t>kontolnik prisotnosti napetosti HTR 04.2 Seltron</t>
  </si>
  <si>
    <t>Stabiliziran napajalnik 240/24V= 5A</t>
  </si>
  <si>
    <t>KRMILNIK TBOX LT2-530-3</t>
  </si>
  <si>
    <t>GSM antena GXH617-FME/F</t>
  </si>
  <si>
    <t>LCD display array sh-300</t>
  </si>
  <si>
    <t>diodni modul za priklop akomulatorja</t>
  </si>
  <si>
    <t>Prenapetostna zaščita RS485</t>
  </si>
  <si>
    <t>kontrolka 230V</t>
  </si>
  <si>
    <t>Dioda LCE28A</t>
  </si>
  <si>
    <t>PE in N zbiralka</t>
  </si>
  <si>
    <t>vrstne sponke, napisne ploščice,oznake ter drobni</t>
  </si>
  <si>
    <t>in vezni instalacijski material</t>
  </si>
  <si>
    <t>RAZDELILEC RJ PRELESJE skupaj :</t>
  </si>
  <si>
    <t>RAZDELILCI skupaj :</t>
  </si>
  <si>
    <t>KABELSKI RAZVOD</t>
  </si>
  <si>
    <t>kabel NYM-J 4x6 mm2</t>
  </si>
  <si>
    <t>dobava in polaganje kabla Licy 4x0.75mm2 komplet z zaščitno cevjo</t>
  </si>
  <si>
    <t xml:space="preserve">žica P/Fy 6-25 mm2 </t>
  </si>
  <si>
    <t>KABELSKI RAZVOD skupaj</t>
  </si>
  <si>
    <t>OSTALI INSTALACIJSKI MATERIAL IN DELA</t>
  </si>
  <si>
    <t>Inox trak 30x3,5mm</t>
  </si>
  <si>
    <t>križna sponka za inox</t>
  </si>
  <si>
    <t>dobava in montaža končnega stikala (indukcijskega) za kontrolo vstopa</t>
  </si>
  <si>
    <t>priklop merilca pretoka</t>
  </si>
  <si>
    <t>inox objemke za pritrditev kablov</t>
  </si>
  <si>
    <t>inox objemke za pritrditev nivojne sonde</t>
  </si>
  <si>
    <t>izdelava galvanskih spojev iz inox materiala</t>
  </si>
  <si>
    <t>zaščitna cev oz NIK kanali kpl z pritrdilnim materialom oz. objemkami fi 32mm</t>
  </si>
  <si>
    <t>zaščitna cev fi 110mm</t>
  </si>
  <si>
    <t>OSTALI INSTALACIJSKI MATERIAL IN DELA skupaj :</t>
  </si>
  <si>
    <t>PROGRAMSKA OPREMA</t>
  </si>
  <si>
    <t>izdelava navodil za izvedbo aplikativne opreme</t>
  </si>
  <si>
    <t xml:space="preserve">izdelava aplikativne programske opreme za krmilnik </t>
  </si>
  <si>
    <t>izdelava aplikativne programske opreme na nadzornem centru zvez, instalacija aplikacije na lokaciji in Terminalskem strežniku</t>
  </si>
  <si>
    <t>testiranje in spuščanje v pogon</t>
  </si>
  <si>
    <t>šolanje in predaja upravljalcu sistema</t>
  </si>
  <si>
    <t>PROGRAMSKA OPREMA skupaj:</t>
  </si>
  <si>
    <t>tm</t>
  </si>
  <si>
    <t>GRADBENA DELA skupaj</t>
  </si>
  <si>
    <t xml:space="preserve">OSTALI ELEKTROINSTALACIJSKI MATERIAL IN DELA </t>
  </si>
  <si>
    <t xml:space="preserve">ELEKTROINSTALACIJA  JAŠEK PRELESJE  SKUPAJ :  </t>
  </si>
  <si>
    <t>EUR</t>
  </si>
  <si>
    <t>RAZDELILEC RVH</t>
  </si>
  <si>
    <t>prostostoječa RF omara dimenzij 1000x400x2000mm S podstavkom 100mm,   v IP zaščiti 54, ter vgrajeno opremo:</t>
  </si>
  <si>
    <t xml:space="preserve">glavno stikalo 1,0,2 40A 4P z rdečo/rumenim ročajem nameščen na vratih razdelilca </t>
  </si>
  <si>
    <t>motorsko zaščitno stikalo do 6,3A +pomožni kontakti 2xNO+2xNC</t>
  </si>
  <si>
    <t>instalacijski odklopnik 4,6,10,16,20,25 / III</t>
  </si>
  <si>
    <t>varovalno podnožje  komplet z varovalko 0.4A</t>
  </si>
  <si>
    <t>kontaktor 4kW AC 230V</t>
  </si>
  <si>
    <t>ventilator za razdelilec z zaščitno mrežo</t>
  </si>
  <si>
    <t xml:space="preserve">termostat v razdelilcu za ventilator </t>
  </si>
  <si>
    <t>transformator230/24V AC 200VA</t>
  </si>
  <si>
    <t>kontolnik faz kot npr. UR5P3011</t>
  </si>
  <si>
    <t>Prenapetostna zaščita DM10/320 Iskra</t>
  </si>
  <si>
    <t>Stabiliziran napajalnik 240/24V= 1,5A</t>
  </si>
  <si>
    <t>napajalnik TBOX MS-PS-DCN</t>
  </si>
  <si>
    <t>CPU modul TBOX MS-CPU32</t>
  </si>
  <si>
    <t>GSM modul TBOX MS-GSM</t>
  </si>
  <si>
    <t>modul z 16 x DI TBOX MS-16DI</t>
  </si>
  <si>
    <t>modul z 8 x RO TBOX MS-RELAY</t>
  </si>
  <si>
    <t>modul z 8 x AI TBOX MS-8AI420</t>
  </si>
  <si>
    <t>Povezovalni kabli za razšeritvene module</t>
  </si>
  <si>
    <t>MS-RACK za 10 modulov</t>
  </si>
  <si>
    <t>pomožni rele 24VDC 4P kot na primer PT570024 Schrack komplet s podnožjem</t>
  </si>
  <si>
    <t>krmilno stikalo 1-0-2;  2 polno montaža na vrata razdelilca</t>
  </si>
  <si>
    <t>motorska vtičnica 400V, 32A, 5P kpl z vtikačem</t>
  </si>
  <si>
    <t xml:space="preserve">Prenapetostna zaščita Eltra PZV 301 24V </t>
  </si>
  <si>
    <t>RAZDELILEC RVH skupaj :</t>
  </si>
  <si>
    <t>kabel NYM-J 5x6 mm2</t>
  </si>
  <si>
    <t>kabel NYM-J 5x2,5 mm2</t>
  </si>
  <si>
    <t>kabel NYM-J 3x2,5 mm2</t>
  </si>
  <si>
    <t>kabel NYM-J 3x1,5 mm2</t>
  </si>
  <si>
    <t>kabel Olflex 4x1,5 mm2</t>
  </si>
  <si>
    <t>kabel Olflex 3x1,5 mm2</t>
  </si>
  <si>
    <t>kabel IY(st)y 2x0,8 mm2</t>
  </si>
  <si>
    <t>kabel IY(st)y 7x0,5 mm2</t>
  </si>
  <si>
    <t>kabel TK593x4x0,8mm</t>
  </si>
  <si>
    <t>UTP cat7</t>
  </si>
  <si>
    <t xml:space="preserve">stikalo micro n/o navadno </t>
  </si>
  <si>
    <t>II.polna vtičnica z zaščitnim kontaktom micro n/o s pokrovom</t>
  </si>
  <si>
    <t>vtičnica 400V n/o industrijska IP 65, rdeče barva</t>
  </si>
  <si>
    <t>krmilno stikalo 1-0-2;  2 polno za zunanjo montažo komplet z ohišjem</t>
  </si>
  <si>
    <t>kovinski parapetni kanal dvoprekatni s pokrovom dim 130/70mm komplet z zaključnimi elementi</t>
  </si>
  <si>
    <t xml:space="preserve">II.polna dvojna vtičnica z zaščitnim kontaktom za montažo v  parapetni kanal komplet z dozo (bela-mreža) </t>
  </si>
  <si>
    <t>svetilka kot npr BS102LED 258 z zaščitno kapo, kpl s sijalkami</t>
  </si>
  <si>
    <t>nadgradna LED svetilka moči 5W</t>
  </si>
  <si>
    <t>piktogram</t>
  </si>
  <si>
    <t>instalacijsko Rf korito s pokrovom PK 100 kpl s spojnim, nosilnim in vijačnim materialom</t>
  </si>
  <si>
    <t xml:space="preserve">razno konstrukcijsko železo </t>
  </si>
  <si>
    <t>dobava in montaža nivojskih stikal hruška komplet s tipskim kablom 30m</t>
  </si>
  <si>
    <t xml:space="preserve">dobava, montaža ter priklop UZ sonde </t>
  </si>
  <si>
    <t>priklop merilnika motnosti</t>
  </si>
  <si>
    <t>priklop impulznega vodomera</t>
  </si>
  <si>
    <t>priklop magnetno induktivnega vodomera</t>
  </si>
  <si>
    <t>polaganje tipskega kabla črpalke ter priklop črpalke</t>
  </si>
  <si>
    <t xml:space="preserve">ELEKTROINSTALACIJA  VH DOLGE NJIVE  SKUPAJ :  </t>
  </si>
  <si>
    <t>ELEKTRO INŠTALACIJE JAŠEK PRELESJE</t>
  </si>
  <si>
    <t>ELEKTRO INŠTALACIJE VH DOLGE NJIVE</t>
  </si>
  <si>
    <t xml:space="preserve">REKAPITULACIJA STROŠKOV ELEKTROINŠTALACIJE  
JAŠEK PRELESJE  </t>
  </si>
  <si>
    <t>Dobava in vgrajevanje kvalitetnega čistega peska granulacije 0-4 mm za potrebe finega planiranja tamponske blazine pod novimi betonskimi tlakovci, predvidena debelina nasutja do 5 cm. Fino planiranje, izravnava določitev in izdelava padcev pred polaganjem tlakovcev, s točnostjo ± 1 cm.</t>
  </si>
  <si>
    <t>vsa zemeljska dela so zajeta pri vodovodu Zadobje 2 - Prelesje</t>
  </si>
  <si>
    <t>tipska prostostoječa inox omara za zunanjo montažo s strešico dim. 600x800x320 v IP zaščiti 54, ter vgrajeno opremo:</t>
  </si>
  <si>
    <t>Kompletna izdelava temelja za elektro omaro velikosti 65/35 cm, globine 50cm, iz betona C35/30, vključno z izkopom, zasipom, planiranjem, podložnim betonom, vložitvijo energetskih cevi, opažem, betonom in vsemi ostalimi deli ter potrebnimi transporti. Kompletno ves potreben material in delo.</t>
  </si>
  <si>
    <t>zemeljska dela so zajeta v popisu VH Dolge Njive</t>
  </si>
  <si>
    <t>obbetoniranje zaščitnih cevi 2x110mm, z betonom C12/15, poraba betona 0,15m3/m1</t>
  </si>
  <si>
    <t>REKAPITULACIJA STROŠKOV ZA ELEKTROINŠTALACIJE 
ZA VH DOLGE NJIVE</t>
  </si>
  <si>
    <t xml:space="preserve">- </t>
  </si>
  <si>
    <t>Izdelava PID projektne dokumentacije, vključno z izdelavo posnetka izvedenega stanja.</t>
  </si>
  <si>
    <t>Izvedba eletro meritev, jakotočne inštalacije, šibkotočne inštalacije, ozemljitve in strelovoda. Skladno z veljavno zakonodajo.</t>
  </si>
  <si>
    <t>OSTALA DELA skupaj</t>
  </si>
  <si>
    <t xml:space="preserve">OSTALA DELA </t>
  </si>
  <si>
    <t>9.3.</t>
  </si>
  <si>
    <t xml:space="preserve">Kombinirani izkop v zemljini III-IV. Ktg  z nalaganjem na kamion in odvozom na gradbiščno deponijo. Brežine izkopov se izvajajo v naklonu 75°: </t>
  </si>
  <si>
    <t>Nabava, transport in vgraditev nevezane nosilne plasti zmrzlinsko odpornega drobljenca KD 0-32, v debelini 30 cm z uvaljanjem in utrjevanjem do nosilnosti Ev2=80MPa.</t>
  </si>
  <si>
    <t>Nabava, transport in vgraditev nevezane nosilne plasti zmrzlinsko odpornega drobljenca KD 0-64, v debelini 30 cm z uvaljanjem in utrjevanjem do noslnosti Ev2=45MPa.</t>
  </si>
  <si>
    <t xml:space="preserve">Nabava, transport in vgraditev nevezane nosilne plasti zmrzlinsko odpornega drobljenca KD 0-16, v debelini do 10 cm z uvaljanjem in utrjevanjem do noslnosti Ev2=80MPa. </t>
  </si>
  <si>
    <t>IZDELAVA CESTE DO VH DOLGE NJIVE, l=280M, širine 3m in globine do 80cm. 
Izkop je delno že upoštevan pri izkopu za vodovodne cevi in NN priključek.</t>
  </si>
  <si>
    <t>Postavitev in zavarovanje prečnih profilov za zakoličbo parkirišča in armaturne celice z označbo višin.</t>
  </si>
  <si>
    <t xml:space="preserve">Kombinirano rušenje AB  konstrukcij (plošče, preklade, vezi,  temeljev in drugo), vključno z nakladanjem in odvozom na trajno deponijo ter vsemi stroški trajnega deponiranja.  </t>
  </si>
  <si>
    <t xml:space="preserve">Kombinirano rušenje zidanih betonskih konstrukcij (stene in drugo), vključno z nakladanjem in odvozom na trajno deponijo ter vsemi stroški trajnega deponiranja.  </t>
  </si>
  <si>
    <t>Kombinirano rušenje kamnite suhe zloženke z odlaganjem dolomitnega lomljenca na začasno gradbiščno deponijo za ponovno kasnejšo uporabo.</t>
  </si>
  <si>
    <t xml:space="preserve">Pazljiva demontaža obstoječih vrat velikosti 80/200 cm, vključno z okvirjem in odvoz na začasno deponijo za ponovno uporabo. </t>
  </si>
  <si>
    <t>33</t>
  </si>
  <si>
    <t>34</t>
  </si>
  <si>
    <t>35</t>
  </si>
  <si>
    <t xml:space="preserve">Ročni izkop jarka oz. odkop obstoječih inštalacij in križanja, v terenu III. -IV. Ktg. z odlaganjem materiala 1,0 m od roba izkopa. </t>
  </si>
  <si>
    <t xml:space="preserve">Kombinirani izkop jarka v zemljini III-IV. Ktg  z nakladanjem na kamion in odvozom na trajno deponijo in stroški trajnega deponiranja. Brežine izkopov se izvajajo v naklonu 75°: </t>
  </si>
  <si>
    <t>Brušenje opažnih stikov armiranobetonskih ravnih površin (stene in strop spodnje etaže) ter priprava površin na barvanje.</t>
  </si>
  <si>
    <t>- dolžina lestve 130 + 80 cm</t>
  </si>
  <si>
    <t>- dolžina lestve 420 + 80 cm</t>
  </si>
  <si>
    <t xml:space="preserve">Dobava in vgradnja tipskih betonskega jaška iz  BC Ø40 cm, globine do 1m, vključno z izkopom, zasipom, podložnim betonom C 16/20, izdelavo iztoka Ø160 mm,  ter fino zidarsko obdelavo jaška, mulde, vsemi deli / predelavami in materialom (iztok iz armaturne celice, mreža zajeta v ključavničarskih delih).  </t>
  </si>
  <si>
    <t>Dobava in vgradnja tipskih betonskega jaška iz  BC Ø40 cm, globine do 1m, vključno z izkopom, zasipom, podložnim betonom C 16/20, izdelavo iztoka Ø160mm, betonskim pokrovom ter fino zidarsko obdelavo jaška, mulde, vsemi deli / predelavami in materialom (zgubljeni jaški zunanje drenaže na lomih), kompletno delo in material.</t>
  </si>
  <si>
    <t>Nabava, transport, namestitev in vgradnja betonskega jaška iz BC premera  Ø80 cm, višina jaška h=1,5 m; z vsemi priklopo nastavkom za PVC cevi DN 160 mm ter izdelano muldo.  V ceni je vključeno izkop, zasip s kamnitim drobljencem KD 0-32, planiranje in utrjevanje dna, izdelava ležišča iz betona C16/20 debeline d=15 cm. Nabava in vgradnja AB venca z LTŽ pokrova premera fi 600 mm, nosilnosti D 400 kN. Jašek mora biti skladen s standardom SIST EN 1917. Kompletno z vsem delo in materialom.</t>
  </si>
  <si>
    <t>Dobava in montaža žabje zaklopke fi 200mm, na gladko PVC cev.</t>
  </si>
  <si>
    <r>
      <t xml:space="preserve">Dobava in izdelava temeljev za žičnato ograjo iz BC </t>
    </r>
    <r>
      <rPr>
        <sz val="10"/>
        <rFont val="Arial"/>
        <family val="2"/>
        <charset val="238"/>
      </rPr>
      <t>Ø</t>
    </r>
    <r>
      <rPr>
        <sz val="10"/>
        <rFont val="Arial"/>
        <family val="2"/>
      </rPr>
      <t xml:space="preserve"> 30cm, globine 50cm, vključno izkopom, zasipom, planiranjem, podložnim betonom, postavitvijo in stabilizacijo stebrička in polnim zalivanjem temelja z betonom C16/20 z dodatko stelene mikroarmature, kopletno ves material in delo (ograja in stebrički so v ločeni poziciji).</t>
    </r>
  </si>
  <si>
    <t>Dobava in montaža vhodnih vrat v ograji svetle velikosti 100/200 cm, iz kvadratnih in pravokotnih cevi  vročecinkane in barvane izvedbe, polnilo iz valovite trde mreže z okno 50/50/4mm, s ključavnico in cilindričnim vložkom, vključno z vsem pritrdilnim materialom, transportom in prenosi.</t>
  </si>
  <si>
    <t>A.  VODOVODNI SISTEM LUČINE, 1. SKLOP, ODSEK-1</t>
  </si>
  <si>
    <t>REKAPITULACIJA STROŠKOV ZA VODOVODNI SISTEM LUČINE, 
1. SKLOP,  ODSEK - 1</t>
  </si>
  <si>
    <t>POPIS DEL ZA VODOVOD ZAJETJE ZADOBJE 1 - ZDRUŽITVENI JAŠEK, 1. SKLOP, ODSEK-1</t>
  </si>
  <si>
    <t>POPIS DEL ZA VODOVOD ZADOBJE 2 - VH PRELESJE
1. SKLOP,  ODSEK - 1</t>
  </si>
  <si>
    <t>POPIS DEL ZA VODOVOD VH PRELESJE - VH DOLGE NJIVE
1. SKLOP, ODSEK - 1</t>
  </si>
  <si>
    <t>POPIS DEL ZA VODOOVO VH DOLGE NJIVE - PRELESJE
1. SKLOP, ODSEK - 1</t>
  </si>
  <si>
    <t>POPIS DEL ZA RAZBREMENILNIK, 1. SKLOP, ODSEK - 1</t>
  </si>
  <si>
    <t>POPIS DELA ZA VODOHRAN LUČINE, 1. SKLOP, ODSEK - 1</t>
  </si>
  <si>
    <t>Priprava gradbišča, odstranitev eventuelnih ovir in utrditev delovnega platoja. Po končanih delih se gradbišče pospravi in vzpostavi v prvotno stanje. Površina cca 350m2.</t>
  </si>
  <si>
    <t>POPIS DEL ZA ZAJETJE ZADOBJE 1, 1. SKLOP, ODSEK - 1</t>
  </si>
  <si>
    <t xml:space="preserve">POPIS DEL ZA ZAJETJE ZADOBJE 2, 1. SKLOP, ODSEK - 1 </t>
  </si>
  <si>
    <t>POPIS DEL ZA ELEKTRO INŠTALACIJE ZA  JAŠEK PRELESJE
1. SKLOP, ODSEK - 1</t>
  </si>
  <si>
    <t>POPIS DEL ZA ELEKTRO INŠTALACIJE ZA  VH DOLGE NJIVE
1. SKLOP, ODSEK-1</t>
  </si>
  <si>
    <t>2.</t>
  </si>
  <si>
    <t>SKUPAJ VREDNOST ODSEK-1:</t>
  </si>
  <si>
    <t>* Ohišje in loputa prirobnične lopute sta izdelana iz duktilne litine GS 500-7, z epoxy zaščito minimalne debeline 250 mikronov. Osovina zasuna je izdelana iz nerjavečega jekla. "O" tesnila na vretenu so iz NBR. EPDM tesnilo, ki se nahaja na loputi in omogoča 100% tesnenje pri pretoku v obe smeri (avtomatsko tesnenje), je možno zamenjati. Disk lopute je dvakrat excentrično postavljen glede na ohišje  zaradi lažjega upravljanja. Sedež je narejen iz nerjavečega jekla je uvaljan na ohišje. Ustrezati morajo standardu EN 1074.</t>
  </si>
  <si>
    <t>*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poliamidna vodila. Spoj telesa in pokrova mora biti izveden brez vijakov in zagozd. Ustrezati morajo standardu EN 1074 / ISO 7259.</t>
  </si>
  <si>
    <r>
      <rPr>
        <sz val="11"/>
        <rFont val="Calibri"/>
        <family val="2"/>
        <charset val="238"/>
        <scheme val="minor"/>
      </rPr>
      <t xml:space="preserve">* </t>
    </r>
    <r>
      <rPr>
        <b/>
        <sz val="11"/>
        <rFont val="Calibri"/>
        <family val="2"/>
        <charset val="238"/>
        <scheme val="minor"/>
      </rPr>
      <t>Fazonski komadi, armature, spojni in tesnilni material mora ustrezati nazivnemu tlaku minimalno 16 bar, razen v primeru, ko je to posebej specificirano.</t>
    </r>
  </si>
  <si>
    <t xml:space="preserve">* Jeklene, pocinkane navojne cevi morajo ustrezati standardu DIN 2440. </t>
  </si>
  <si>
    <t>* PE cevi za vodo morajo biti v skladu z ISO 4427 oz. SIST ISO 12201, z odgovarjajočim tlačnim razredom za različne primere vgradnje.</t>
  </si>
  <si>
    <t>* Tesnila morajo biti iz EPDM gume, ki ustreza uporabi v stiku s pitno vodo. Tesnila imajo vgrajen nosilni kovinski obroč in so profilirane oblike (na notranjem premeru ojačitev okrogle oblike). Izdelana po standardu EN 1541-1 in primerna za tlake PN6, PN10, PN16, PN25, PN40.</t>
  </si>
  <si>
    <t>* Vsi vodovodni materiali vključujejo transport, prenose, montažo, ves montažni material, nerjavni spojni in tesnilni material.</t>
  </si>
  <si>
    <t>Dobava in montaža tablic za označevanje vodovodnih armatur na drogove ali objekte.</t>
  </si>
  <si>
    <t>Tlačni preizkus vodovoda.</t>
  </si>
  <si>
    <t>Izpiranje in izvedba klornega šoka - dezinfekcija vodovoda.</t>
  </si>
  <si>
    <t>Nabava in obbetoniranje drogov signalnih tablic. Stebrički so iz jeklenih cevi d 40 mm, višine 1800 mm. Poraba betona C 16/20, (vključena dobava le-tega) do 0.15 m3/kos.</t>
  </si>
  <si>
    <t>Ploščati zasun, n.pr. Euro 20  tip 23 ali enakovredno.</t>
  </si>
  <si>
    <t>Z 50 (PN16) z ročnim kolesom</t>
  </si>
  <si>
    <t>Lok z vrtljivo prirobnico.</t>
  </si>
  <si>
    <t xml:space="preserve">FFQ 50 - 90° </t>
  </si>
  <si>
    <t>Univerzalna spojka enojna za PE cevi DN50/63</t>
  </si>
  <si>
    <t>Spojni kos z dvema prirobnicama.</t>
  </si>
  <si>
    <t>T prirobnični kos za odcep</t>
  </si>
  <si>
    <t>Montažno demontažni kos DN 50</t>
  </si>
  <si>
    <t xml:space="preserve">FFK 50 - 45° </t>
  </si>
  <si>
    <t xml:space="preserve">FFK 50 - 30° </t>
  </si>
  <si>
    <t>Nabava in polaganje signalnega in opozorilnega traku nad vodovodnimi cevmi.</t>
  </si>
  <si>
    <t>3.3</t>
  </si>
  <si>
    <t>4.1</t>
  </si>
  <si>
    <t>4.2</t>
  </si>
  <si>
    <t>4.3</t>
  </si>
  <si>
    <t>Montažno demontažni kos DN50</t>
  </si>
  <si>
    <t>Z 50 (PN16) z vgradno teleskopsko garnituro in cestno kapo.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</si>
  <si>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Gasilska spojka DN 50</t>
  </si>
  <si>
    <t>Avtomatska odzračna garnitura - podtalna izvedba, DN50, PN16, kot n.pr. Hawle 9822 ali enakovredno, skupaj s cestno kapo.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</si>
  <si>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8.1</t>
  </si>
  <si>
    <t>8.2</t>
  </si>
  <si>
    <t>5.1</t>
  </si>
  <si>
    <t>5.2</t>
  </si>
  <si>
    <t>5.3</t>
  </si>
  <si>
    <t>zobata spojka + varilna prirobnica DN 63/50</t>
  </si>
  <si>
    <t>Izpiranje in izvedba klornega šoka - dezinfekcija</t>
  </si>
  <si>
    <t>Spojni kos s prirobnico.</t>
  </si>
  <si>
    <t>FFK 100 - 45°</t>
  </si>
  <si>
    <t>FFK 100 - 22.5°</t>
  </si>
  <si>
    <t>FFK 100 - 30°</t>
  </si>
  <si>
    <t>FFK 100 - 11.25°</t>
  </si>
  <si>
    <t>FFK 125 - 45°</t>
  </si>
  <si>
    <t>FFK 125 - 22.5°</t>
  </si>
  <si>
    <t>FFK 125 - 30°</t>
  </si>
  <si>
    <t>FFK 125 - 11.25°</t>
  </si>
  <si>
    <t xml:space="preserve">Lok z vrtljivo prirobnico.  </t>
  </si>
  <si>
    <t>Z 80 (PN16) z vgradno teleskopsko garnituro in cestno kapo.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</si>
  <si>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Račja noga z vrtljivo prirobnico</t>
  </si>
  <si>
    <t xml:space="preserve">Nadzemni hidrant DN80 v lomljeni izvedbi, z možnostjo obračanja glave za 360ᵒ, s telesom iz INOX materiala, prirobničnim priključkom in EPDM tesnilom. Hidrant skladen s standardi SIST EN 14384 in SIST EN 1074-6. Hidrant je opremljen s tremi stabilnimi spojkami: 2 x tip C in 1 x tip B, z minimalnimi pretočnimi karakteristikami (Kv) po SIST EN 14384:2005.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 1074-6. </t>
  </si>
  <si>
    <t>Prirobnični reducirni kos</t>
  </si>
  <si>
    <t>PE100 d140, SDR17, 10bar</t>
  </si>
  <si>
    <t xml:space="preserve">PE100 d125, SDR17, 10bar </t>
  </si>
  <si>
    <t xml:space="preserve">PE100 d63, SDR17, 10bar </t>
  </si>
  <si>
    <t>PE100 d75, SDR17, 10bar</t>
  </si>
  <si>
    <t>1.3</t>
  </si>
  <si>
    <t>1.4</t>
  </si>
  <si>
    <t>2.1</t>
  </si>
  <si>
    <t>2.2</t>
  </si>
  <si>
    <t>2.3</t>
  </si>
  <si>
    <t>2.4</t>
  </si>
  <si>
    <t>2.5</t>
  </si>
  <si>
    <t>2.6</t>
  </si>
  <si>
    <t>3.4</t>
  </si>
  <si>
    <t>3.5</t>
  </si>
  <si>
    <t>3.6</t>
  </si>
  <si>
    <t>3.7</t>
  </si>
  <si>
    <t>3.8</t>
  </si>
  <si>
    <t>7.1</t>
  </si>
  <si>
    <t>7.2</t>
  </si>
  <si>
    <t>6.1</t>
  </si>
  <si>
    <t>6.2</t>
  </si>
  <si>
    <t>6.3</t>
  </si>
  <si>
    <t>1.1.</t>
  </si>
  <si>
    <t>VODOVODNI MATERIAL - Dotočni vodovod - Goli vrh</t>
  </si>
  <si>
    <t>dotok iz smeri Goli vrh</t>
  </si>
  <si>
    <t>Univerzalna spojka     DN 50</t>
  </si>
  <si>
    <t>FF 50 , L=2000mm</t>
  </si>
  <si>
    <t>FF 50 , L=230mm</t>
  </si>
  <si>
    <t>Q - 50</t>
  </si>
  <si>
    <t>FF 50 , L=1400mm</t>
  </si>
  <si>
    <t>Z - 50  - Zasun z elektromotornim pogonom</t>
  </si>
  <si>
    <t>FFR  50/40</t>
  </si>
  <si>
    <t>Vodomer impulzni DN 40</t>
  </si>
  <si>
    <t>FF 50 , L=350mm</t>
  </si>
  <si>
    <t>FF 50 , L=2400mm</t>
  </si>
  <si>
    <t>Z - 50  - Zasun</t>
  </si>
  <si>
    <t>FF 50 , L=1250mm</t>
  </si>
  <si>
    <t>Nepovratni ventil DN 50</t>
  </si>
  <si>
    <t>F 50 , L=1000mm</t>
  </si>
  <si>
    <t>Priključek na cisterno - DN 63 - L=1,50m</t>
  </si>
  <si>
    <t>Merilec motnosti</t>
  </si>
  <si>
    <t>GRP cisterna kapacitete - 3000 l z dostopnim odcepom na koti terena - DN 800</t>
  </si>
  <si>
    <t>pipa za vzorčenje</t>
  </si>
  <si>
    <t>1.2.</t>
  </si>
  <si>
    <t>VODOVODNI MATERIAL - Dotočni vodovod - Prelesje</t>
  </si>
  <si>
    <t>dotok iz smeri - Prelesje</t>
  </si>
  <si>
    <t>FF 50 , L=1600mm</t>
  </si>
  <si>
    <t>FF 50 , L=130mm</t>
  </si>
  <si>
    <t>FF 50 , L=2350mm</t>
  </si>
  <si>
    <t>FF 50 , L=1700mm</t>
  </si>
  <si>
    <t>F 50 , L=3100mm</t>
  </si>
  <si>
    <t>1.3.</t>
  </si>
  <si>
    <t>VODOVODNI MATERIAL - Filtracija</t>
  </si>
  <si>
    <t>Filtracija - odvzem</t>
  </si>
  <si>
    <t>F 50 , L=6000mm</t>
  </si>
  <si>
    <t>Preklopni ventil</t>
  </si>
  <si>
    <t>Črpalka filtra - Q-črpanja - 4,5 m3/h - z vso opremo</t>
  </si>
  <si>
    <t>Peščeni  - filter -  4,8 m3/h - z vso elektro in HMO opremo</t>
  </si>
  <si>
    <t>Uv filter  -  za 4,8 m3/h - s vso priključno opremo</t>
  </si>
  <si>
    <t>FF 50 , L=800mm</t>
  </si>
  <si>
    <t>FF 50 , L=500mm</t>
  </si>
  <si>
    <t>FF 50 , L=2100mm</t>
  </si>
  <si>
    <t>FF 50 , L=1200mm</t>
  </si>
  <si>
    <t>FF 50 , L=2700mm</t>
  </si>
  <si>
    <t>FF 50 , L=3000mm</t>
  </si>
  <si>
    <t>F 50 , L=800mm</t>
  </si>
  <si>
    <t>1.4.</t>
  </si>
  <si>
    <t>VODOVODNI MATERIAL - Odvzem v omrežje</t>
  </si>
  <si>
    <t>Sesalni koš - DN 125</t>
  </si>
  <si>
    <t>FF 125 , L=6000mm</t>
  </si>
  <si>
    <t>Z - 125  - Zasun</t>
  </si>
  <si>
    <t>Q - 125</t>
  </si>
  <si>
    <t>FF 125 , L=950mm</t>
  </si>
  <si>
    <t>FF 125 , L=650mm</t>
  </si>
  <si>
    <t>Magnetno induktivni merilec pretoka  - DN125</t>
  </si>
  <si>
    <t>F 125 , L=3000mm</t>
  </si>
  <si>
    <t>Univerzalna spojka - 125</t>
  </si>
  <si>
    <t>cev v omrežje</t>
  </si>
  <si>
    <t>1.5.</t>
  </si>
  <si>
    <t>VODOVODNI MATERIAL - Praznotok</t>
  </si>
  <si>
    <t>Prelivni kos  -  DN 125</t>
  </si>
  <si>
    <t>FF 125 , L=1250mm</t>
  </si>
  <si>
    <t>FF 125 , L=1900mm</t>
  </si>
  <si>
    <t>FF 125 , L=100mm</t>
  </si>
  <si>
    <t>FF 125 , L=550mm</t>
  </si>
  <si>
    <t>FF 125 , L=300mm</t>
  </si>
  <si>
    <t>FF 125 , L=2400mm</t>
  </si>
  <si>
    <t>Zasun 50</t>
  </si>
  <si>
    <t>F 50 , L=2150mm</t>
  </si>
  <si>
    <t>FF 50 , L=850mm</t>
  </si>
  <si>
    <t>FF 50 , L=400mm</t>
  </si>
  <si>
    <t>FF 50 , L=750mm</t>
  </si>
  <si>
    <t>FF 50 , L=550mm</t>
  </si>
  <si>
    <t>KARAKTERISTIKE DOLOČE OPREME</t>
  </si>
  <si>
    <t>MERILNI PRETVORNIK
tip:   za montažo na zid
Izvedba:   brez zaslona
Napajanje:   10 – 30 VDC ali 230 V
Izhodi:   4 - 20 mA, dva relejna izhoda
Vhodi:   digitalni vhod
Komunikacija:   RS 485 (ali podobno), Modbus (ali podobno)
Izvedba:  z displayem, z nosilcem za montažo na zid</t>
  </si>
  <si>
    <t>Zasuni DN 50</t>
  </si>
  <si>
    <t>Zasuni DN 125</t>
  </si>
  <si>
    <t>Magnetno induktivni merilec pretoka - DN 125</t>
  </si>
  <si>
    <t>ČRPALKA - Glede na izbor filtra (navadna ali hidroforna) Qč = 4,5 m3/h</t>
  </si>
  <si>
    <t>Ventil vzdrževanja tlaka DN 50 - skladno z izbrano črpalko</t>
  </si>
  <si>
    <t>Dobava in montaža (vgradnja v vrata) zračnika fi 160 mm in zaščitne nadzemne kape (PVC ali podobni plastični materiali odpornih na vpliv NaOCl) z ventilatorjem- pretok 72 m3/h (izdelan iz plastičnih materialov odpornih na vpliv NaOCl) z možnostjo daljinskega upravljanja.</t>
  </si>
  <si>
    <t xml:space="preserve">Fazonski kosi, prirobnice  in cevni material znotraj vodne celice morajo biti izdelani iz nerjavečega jekla kvalitete AISI 316-Ti. Izjema so posamezni cevovodi, ki so dobavljeni v sklopu opreme za tretma vode in so njen sestavni del (npr. - PVC). </t>
  </si>
  <si>
    <t>Dodatna nepredvidena dela. Obračun po dejanskih stroških porabe časa in materiala.</t>
  </si>
  <si>
    <t>VODOVODNI MATERAL - SKUPAJ</t>
  </si>
  <si>
    <t>MONTAŽNA DELA - SKUPAJ</t>
  </si>
  <si>
    <t>Tlačna preizkušnja cev in opreme</t>
  </si>
  <si>
    <t>Montaža vse opreme vodohrana, cevi, fazonskih kosov, armatur, z vsemi transporti, prenosi, verikalnimi in horizontalnimi, montažnim, pritrdilnim in pomožnim materialom, spojnim in tesnilnim materialom, ter vsemi zagoni, preizkusi in meritvami.</t>
  </si>
  <si>
    <t>Opomba:  Pri vseh postavkah pri vodovodnem materialu in montažnih delih je upoštevati dobavo in montažo, vključno z vsemi transportnimi stroški!</t>
  </si>
  <si>
    <t>Izpiranje in izvedba klornega šoka - dezinfekcija.</t>
  </si>
  <si>
    <t>Zagon vodovodnega sistema, nastavitve, testiranje in merilni protokoli.</t>
  </si>
  <si>
    <t>Nastavitve in testiranje opreme.</t>
  </si>
  <si>
    <t>Magnetno induktivni merilec pretoka, obojestranski, DN50, kot n.pr. CMC tip Watermaster ali enakih karakteristik drugega proizvajalca.</t>
  </si>
  <si>
    <t>Izpiranje in izvedba klornega šoka in dezinfekcije cevovodov in objekta</t>
  </si>
  <si>
    <t>Tlačni preizkus vodovoda in opreme.</t>
  </si>
  <si>
    <t>1.6.</t>
  </si>
  <si>
    <t>MATERIAL - Kloriranje</t>
  </si>
  <si>
    <t>Dozirni vod kloriranja</t>
  </si>
  <si>
    <t>VODOVODNI MATERIAL - HIDROMEHANSKA OPREMA  -  VH Dolge njive</t>
  </si>
  <si>
    <t xml:space="preserve"> Celoten sistem za montažo senzorja na zid</t>
  </si>
  <si>
    <t>Industrijski vodomeri morajo biti s suhim mehanizmom. Industrijski vodomeri morajo imeti standardne prirobnične priključke. Industrijski vodomeri morajo biti primerni za horizontalno in vertikalno vgradnjo. Impulzni dajalniki morajo biti na voljo vsaj za naslednja razmerja:1 imp/10 l, 1 imp/100 l, 1imp/1l opto. Vodomer mora omogočati vgradnjo brez ravnih delov pred in za vodomerom (U0D0), kar mora biti zapisano v meroslovnem certifikatu MID.                                                                                                                                TIP: WOLTMAN</t>
  </si>
  <si>
    <t>Dezinfekcijska naprava mora biti preizkušena in certificirana skladno z ÖVGW - W 1.569 in ÖNORM M 5873-1E - preizkus tipa B (člen 7.3). Dezinfekcijska naprava mora biti opremljena z vgrajenim UVC senzorjem, ob namestitvi ni potrebna  naprava za merjenje UV-prepustnosti (254nm). Naprava je primerna za pretoke v razponu med 2,65 - 9,45  m3/h. Doza sevanja po ÖNORM M 5873-1 je 400 Joule / m2. Maksimalne tlačne izgube 0,038 bar. UVC reaktor mora biti iz nerjavečega jekla 1.4404 s priključkom R 6/4", tip Z. UVC reaktor ima stopnjo zaščite najmanj IP65 in maksimalni obratovalni tlak 16 bar. UVC nizkotlačna sijalka ima življenjsko dobo najmanj 10.000 h in porabo energije (vključno z EVG) 95 W. UVC senzor ima obliko skladno z ÖNORM M5873-1E, izhodni signal 0/4 - 20 mA, merilno območje od 2 do 500 W/m², natančnost meritev +/- 2%, selektivnost @ 254 nm ≥ 99% in temperaturno stabilnost od 0° do 75°. Dolžina kabla UVC senzorja najmanj 5 m. Kontrolna omara mora biti iz aluminija in imeti stopnjo zaščite najmanj IP 65. Krmilna omara mora imeti USB vhod za dostop do programske opreme in digitalni način krmiljenja. Dolžina kabla UVC sijalke najmanj 4m. Dolžina priključnega kabla najmanj 2,5m.                                                                                                                                                          TIP: AQUAFIDES tip 1 AF90 T</t>
  </si>
  <si>
    <t xml:space="preserve">AVTOMATSKI DVOPLASTNI FILTER ZA FILTRACIJO VODE z:                                                                                               - mikroprocesorskim krmilnikom
- večpotnim krmilnim ventilom 
- tlačno posodo iz armiranega polietilena in centralnim distibutorjem
- armaturo na vstopu in izstopu naprave: PVC PN10 
- nosilno plastjo kremenčevega peska
- filterno plastjo kremenčevega peska
- vrhnjo plastjo antracita
- z manometroma in vzorčevalno pipico na  izstopu 
- električnim kontaktom za signalizacijo stanja naprave                                                                                                                         KOT TIP:        INIF H4-715                         
Dimenzije naprave                       780x730x1950 mm
Volumen tlačne posode               310 l
Premer filtra                                 553 mm
Površina filtriranja                       0,22 m2
Pretok                                           maks 6,6 m3/h
Priključki vstop/izstop                  32 DN
Delovni tlak                                  1,5 – 8 bar
Delovna temperatura                   do 40 oC
El. priključek                                220/50 V/Hz
</t>
  </si>
  <si>
    <t xml:space="preserve">Vertikalna, nesamosesalna, večstopenjska, linijska, centrifugalna črpalka za instalacijo v cevne sisteme z montažo na temelj. Karakteristike črpalke:
- vgradna dolžina tesnila osi po EN 12756
- prenos moči po sklopki iz sive litine
- cevni priključek s prirobnicami/sklopkami:
 Motor je 3-fazni AC motor.                                                                                                                                                Velikost vstopnega in izstopnega priključka:    DN 25/32                                                                                           Tehnični podatki: 
Nominalni pretok:        5.8 m3/h 
Izračunani tlak:            34.21 m                                                                                                                                    Maks. delovni tlak:      PN 25 bar                                                                                                                                                  Nominalna moč - P2:   1.1 kW                                                                                                                                               Omrežna frekvenca:    50 Hz 
Materiali: 
Base:    Stainless steel EN 1.4408 ASTM 316 
Tekač:    Stainless steel                                                                                                                                                     TIP: GRUNDFOS CRI 5-6 A-FGJ-I-E-HQQE
</t>
  </si>
  <si>
    <t>Dozirna naprava in posoda za kloriranje  - z vso opremo</t>
  </si>
  <si>
    <t>Povratni vod analizatorja kloriranja</t>
  </si>
  <si>
    <t>1.7</t>
  </si>
  <si>
    <t>1.8</t>
  </si>
  <si>
    <t>1.9</t>
  </si>
  <si>
    <t>Cena vodovodnega materiala (cevi, fazonski kosi, armature, ...) vključujejo vse transporte, prenose, montažo, ves montažni material, ves potrebni nerjavni spojni in tesnilni material.  Cena PE cevi vključuje vse spojke za elektrofuzijsko varjenje, PE končnike, prirobnice in ves ostali spojni, montažni in tesnilnim material.</t>
  </si>
  <si>
    <t>Dobava in montaža cevi iz PE100 d63, SDR17, 10 bar (ISO 4427 oz. SIST EN 12201), vključno s pripravljenimi spojkami za elektrofuzijsko varjenje in ostalim spojnim in tesnilnim materialom, vključno tudi vsa potrebna dela in material za izvedbo elektrofuzijskih spojev.</t>
  </si>
  <si>
    <t>Dobava in montaža cevi iz PE100 d63, SDR11, 16 bar (ISO 4427 oz. SIST EN 12201), vključno s pripravljenimi spojkami za elektrofuzijsko varjenje in ostalim spojnim in tesnilnim materialom, vključno tudi vsa potrebna dela in material za izvedbo elektrofuzijskih spojev.</t>
  </si>
  <si>
    <t>Dobava in montaža PEHD cevi, po ISO 4427 oz. SIST EN 1220, vključno s pripravljenimi spojkami za elektrofuzijsko varjenje in ostalim spojnim in tesnilnim materialom, vključno tudi vsa potrebna dela in material za izvedbo elektrofuzijskih spojev.</t>
  </si>
  <si>
    <t>11.1</t>
  </si>
  <si>
    <t>10.1</t>
  </si>
  <si>
    <t>Oprema jaška iz RF AISI 304: Dobava in montaža vstopne lestve podaljšljive izvedbe, dolžine 1.70 m + iztegljivi del, vključno z vsem inox pritrdilnim materialom, ostalim potrebnim materialom, pomožnimi deli, transporti in prenosi.</t>
  </si>
  <si>
    <t>Priprava gradbišča, odstranitev eventuelnih ovir in utrditev delovnega platoja. Po končanih delih se gradbišče pospravi in vzpostavi v prvotno stanje.</t>
  </si>
  <si>
    <t xml:space="preserve">Priprava gradbišča v dolžini L=75 m, odstranitev eventuelnih ovir in utrditev delovnega platoja. Po končanih delih se gradbišče pospravi in vzpostavi v prvotno stanje. </t>
  </si>
  <si>
    <t xml:space="preserve">Priprava gradbišča v dolžini L=1928 m, odstranitev eventuelnih ovir in utrditev delovnega platoja. Po končanih delih se gradbišče pospravi in vzpostavi v prvotno stanje. </t>
  </si>
  <si>
    <t xml:space="preserve">Priprava gradbišča v dolžini L=1878 m, odstranitev eventuelnih ovir in utrditev delovnega platoja. Po končanih delih se gradbišče pospravi in vzpostavi v prvotno stanje. </t>
  </si>
  <si>
    <t xml:space="preserve">Priprava gradbišča v dolžini L=1617 m, odstranitev eventuelnih ovir in utrditev delovnega platoja. Po končanih delih se gradbišče pospravi in vzpostavi v prvotno stanje. </t>
  </si>
  <si>
    <t>Dobava in vgradnja okroglega rečnega separiranega opranega materiala granulacije 8-32mm, vključno z vsemi transporti, prenosi, planiranjem, razgrinjanjem in ostalimi deli. Drenažna plast na strehi vodohrana debeline 15cm.</t>
  </si>
  <si>
    <t>Dobava in vgradnja lesonit plošč debeline 5mm, s polaganjem na stik na predhodno priporavljeno HI temeljne plošče, vključno z vsemi razrezi in transporti.</t>
  </si>
  <si>
    <t>Dodatna in nepredvidena dela. Obračun po dejansko izvedenih urah, vpisu v gradbeni dnevnik in potrditvi nadzora.</t>
  </si>
  <si>
    <t>- PK delavec</t>
  </si>
  <si>
    <t>- KV delavec</t>
  </si>
  <si>
    <t>Dobava in izdelava toplotne izolacije podstavka in vkopanega dela temeljev: grundirni predpremaz, lepilo na cementni osnovi kompletno s predhodnim  lepljenjem vodonevpojne toplotne izolacije iz ekstrudiranega polistirena debeline 14cm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na cementni osnovi s plastificirano stekleno armirno mrežico, predpremazom in paroprepustnim silikatno-silikonskim Si-Si zaključnim fasadnim slojem zrnavost 1,5 mm kot npr. Rofix Sisi®Putz Vital kompletno z vsemi ojačitvenimi profili robov oken, vogalov in vrat, tesnilnimi trakovi na stikih z okenskimi policami, odkapnimi profili (na vseh zgornjih okenskih špaletah obvezno odkapni profil) in PVC okenskimi profili.</t>
  </si>
  <si>
    <t>Dobava in polaganje toplotne izolacije iz styrodurja deb. 10 cm na pero in utor, tlačne trdnosti 300kPa, na stene vodohrana in armaturne celice, vključno s pritrjevanjem s PU lepilno peno.</t>
  </si>
  <si>
    <t>Dobava in polaganje toplotne izolacije iz styrodurja deb. 14 cm na pero in utor, tlačne trdnosti 400kPa na ploščo vodohrana in armaturne celice, vključno s pritrjevanjem s PU lepilno peno.</t>
  </si>
  <si>
    <t xml:space="preserve">Dobava in oblaganje stropa jarmaturne celice  s styrodurjem deb. 5 cm, vključno z rabiciranjem s 1x fasadno mrežico in 2x gradbeno lepilo na cementni osnovi, vključno s pripravo podlage, vsemi transporti in prenosi (strop armaturne celice). </t>
  </si>
  <si>
    <t>16.1.</t>
  </si>
  <si>
    <t>16.2.</t>
  </si>
  <si>
    <t>Dobava in montaža vhodnih vrat v ograji svetle velikosti 200+200 /200 cm, iz kvadratnih in pravokotnih cevi  vročecinkane in barvane izvedbe, polnilo iz valovite trde mreže z okno 50/50/4mm, s ključavnico in cilindričnim vložkom ter pripravljenim zapahom za obešanko, vključno z vsem pritrdilnim materialom, transportom in prenosi.</t>
  </si>
  <si>
    <t xml:space="preserve">Dobava in zidanje zidu s siporex-om debeline 15 cm, zidanje z gradbenim lepilo, vključno z izdelavo sider v AB, razrezom blokov in vsemi transporti. </t>
  </si>
  <si>
    <t>Bandažiranje sten zidanih iz siporexa s fasadno mrežico in 2x gradbeno lepilo, in glajenjem za slikopleskarska in keramičarska dela,  vključno s pripravo podlage, vso pripravo, prenosi in transporti</t>
  </si>
  <si>
    <t>Izdelava, dobava in montaža PVC enokrilnega okna velikosti 100 x 120 cm, z odpiranjem po vertikalni in horizontalni osi, izdelanega iz PVC 6 komornega profila v beli barvi, z zasteklitvijo 6/18/4mm, Ug=1,1 W/m2K, vključno z Alu pololivo, zunanjimi in notranjimi zaključnimi PVC  pokrivnimi oz. zaključnimi letvami, pritrdilnim materialo in vsemi transporti.</t>
  </si>
  <si>
    <t>Izdelava, dobava in montaža Alu enokrilnih vrat velikosti 100/210 cm, z odpiranjem po vertikalni osi, izdelanega iz Alu profil ID 67mm, s termo členom, barvanih v RAL 9007, s tolotno izolativnim polnilom deb. 40mm, vključno z Alu kljuko, cilindrično ključavnico, večtočkovnim zaklepanjem, pritrdilnim materialmo in vsemi transporti.</t>
  </si>
  <si>
    <t>Čiščenje obstoječe površine po odkopu zunanjega dela vodne celice in odstranjevanje stare dotrajane hidroizolacije z visokotlačnim vodnim curkom. Čiščenje se izvede do zdrave betonske podlage.</t>
  </si>
  <si>
    <t xml:space="preserve">Zunanja sanacija lokalnih aktivnih vdorov vode, mehanska odstranitev betona na območju poškodb, čiščenje in protikorozijska zaščita armature ter reprofilacija (izravnava) osnovnega prereza, v povprečni debelini do 3 cm s polimeriziranimi mikroarmiranimi sanacijskimi maltami ustrezne granulacije. Ocenjena količina je 20% celotne zunanje površine. Obračun po dejanskih količinah. </t>
  </si>
  <si>
    <t xml:space="preserve">Izvedba vertikalnega zračnika iz inox jeklene cevi AISI 304, dimenzije φ159 mm x 4,5 mm, dolžine L=3,5 m, vključno s T kosom in cevjo za odvod kondenza, gobasto kapo in mrežico proti mrčesu. Cena vključuje nabavo, dobavo ter vgradnjo z vsemi deli, vključno z izvedbo odprtine v AB steni in tesnenjem spoja.  </t>
  </si>
  <si>
    <t>Montaža in demontaža notranjega odra višine do  4 m, vključno z najemnino. Obračuna se površina vodne celice.</t>
  </si>
  <si>
    <t xml:space="preserve">Visokotlačno čiščenje betonske površine z vodnim curkom pod pritiskom (min 400 bar) do čiste in zdrave betonske podlage, kot priprava za sanacijo notranjega dela vodne celice. </t>
  </si>
  <si>
    <t xml:space="preserve">Notranja sanacija lokalnih aktivnih vdorov vode, mehanska odstranitev betona na območju poškodb, čiščenje in protikorozijska zaščita armature ter reprofilacija (izravnava) osnovnega prereza, v povprečni debelini do 3 cm s polimeriziranimi mikroarmiranimi sanacijskimi maltami ustrezne granulacije. Predvidi se celotna površina stropa in del sten vodne celice nad nivojem vode. Obračun po dejanskih količinah. </t>
  </si>
  <si>
    <t>Fina sanacija betona: fina zgladitev s sanacijsko malto razreda R3 na podlagi kristalizacije in funkcijo samoceljenja razpok, vključno z nego malte.</t>
  </si>
  <si>
    <t xml:space="preserve">Izdelava zaokorožnice na stiku med steno in talno ploščo vodne celice s sanacijsko malto razreda R3 s funkcijo kristalizacije in samoceljenja </t>
  </si>
  <si>
    <t>Izvedba finalnega premaza z vodotesnim materialom s funkcijo kristalizacije in samoceljenja (naprimer XYPEX ali enakovredno), vključno z nego premaza.  Vsi vgrajeni materiali morajo ustrezati zakonsko določenim predpisom in zahtevam o primernosti materialov pri stiku s pitno vodo.</t>
  </si>
  <si>
    <t>Zalivanje in tesnenje odprtin odstranjenih obstoječih vodovodnih cevi (DN100) skozi AB steno vodne celice. Cena vsebuje izdelavo opaža, čiščenje in premaz površine s sintetično emulzijo za povečanje sprijemnosti novega in starega betona, zalivanje odprtin z betonom z dodatkom ekspanzitorja. V času strjevanja se po globini odprtine odstrani cca 2-3 cm svežega betona in se manjajoči del do polne reprofilacije prereza nadomesti s sanacijsko malto s funkcijo kristalizacije in samoceljenja. Vkčljučno z nego malte.</t>
  </si>
  <si>
    <t>SKUPAJ SANACIJSKA DELA:</t>
  </si>
  <si>
    <t>SANACIJA OBSTOJEČE VODNE CELICE</t>
  </si>
  <si>
    <t>VI</t>
  </si>
  <si>
    <t>SANACIJSKA DELA</t>
  </si>
  <si>
    <t>Montaža in demontaža fasadnega odra višine do  6 m, vključno z najemnino. Obračuna se površina zunanjega oboda obstoječe vodne celice.</t>
  </si>
  <si>
    <t>univerzalna spojka dvojna za PE cevi DN63/63</t>
  </si>
  <si>
    <t>univerzalna spojka dvojna za PE cevi DN75/75</t>
  </si>
  <si>
    <t>Podzemni hidrant - BLATNIK 80, kot n.pr. sistem Hawle 490F ali enakovredno, skupaj s cestno kapo.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</si>
  <si>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KOMBI III ARMATURA 100, skupaj s cestno kapo.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</si>
  <si>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KOMBI III ARMATURA 125, skupaj s cestno kapo.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</si>
  <si>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 xml:space="preserve">Fazonski kosi, prirobnice  in cevni material znotraj jaška morajo biti izdelani iz nerjavečega jekla kvalitete AISI 316-Ti. Vsi vodovodni materiali vključujejo transport, prenose, montažo, ves montažni material, nerjavni spojni in tesnilni material.  </t>
  </si>
  <si>
    <t>FF kos DN 50, l=1400, s privarjenim nastavkom za montažo pipe 1/2"</t>
  </si>
  <si>
    <t>Zasun DN 50 z ročnim kolesom</t>
  </si>
  <si>
    <t>FF kos DN 50, l=1200mm, s privarjenim nastavkom za montažo pipe 1/2"</t>
  </si>
  <si>
    <t xml:space="preserve">T kos DN 80/80 </t>
  </si>
  <si>
    <r>
      <t>Dobava in izdelava tankoslojne kontaktne fasade v sestavi: grundirni predpremaz, lepilo kot npr. Rofix Unistar Light, fasadne izolacijske plošče</t>
    </r>
    <r>
      <rPr>
        <b/>
        <sz val="10"/>
        <rFont val="Arial"/>
        <family val="2"/>
        <charset val="238"/>
      </rPr>
      <t xml:space="preserve">  </t>
    </r>
    <r>
      <rPr>
        <sz val="10"/>
        <rFont val="Arial"/>
        <family val="2"/>
        <charset val="238"/>
      </rPr>
      <t>debeline 14cm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in paroprepustnim silikatno-silikonskim Si-Si zaključnim fasadnim slojem zrnavost 1,5 mm kot npr. Rofix Sisi®Putz Vital kompletno z vsemi ojačitvenimi profili robov in vogalov.</t>
    </r>
  </si>
  <si>
    <t>T kos DN 100/100</t>
  </si>
  <si>
    <t>Zasun DN 100 z ročnim kolesom</t>
  </si>
  <si>
    <t>F kos, l=800mm DN 100</t>
  </si>
  <si>
    <t>F kos, l=300mm DN 100</t>
  </si>
  <si>
    <t xml:space="preserve">Fazonski kosi, prirobnice  in cevni material znotraj jaška morajo biti izdelani iz nerjavečega jekla kvalitete AISI 316-Ti. Vsi vodovodni materiali vključujejo transport, prenose, montažo, ves montažni material, nerjavni spojni in tesnilni material. </t>
  </si>
  <si>
    <r>
      <rPr>
        <b/>
        <sz val="10"/>
        <rFont val="Arial"/>
        <family val="2"/>
        <charset val="238"/>
      </rPr>
      <t>Opomba:</t>
    </r>
    <r>
      <rPr>
        <sz val="10"/>
        <rFont val="Arial"/>
        <family val="2"/>
        <charset val="238"/>
      </rPr>
      <t xml:space="preserve"> Naročnik že ima zgrajen kvaliteten nadzorno / krmilni  sistem za vodooskrbo, zato mora izvajalec  upoštevati, da mora biti vsa nadgradnja ter dogradnja  narejena v enaki kvaliteti in istem sistemu.</t>
    </r>
  </si>
  <si>
    <t>* Cevi, loki, fazonski kosi in prirobnice znotraj objektov (vodohrani, razbremenilnik, jaški zajetij) so iz nerjavečega INOX jekla kakovosti AISI 316 Ti. Dolžine FF kosov v popisih in dokumentaciji so informativne narave in se zvarijo na licu mesta glede na dimenzije ostale dobavljene opreme.</t>
  </si>
  <si>
    <r>
      <t>* Montažno - demontažni kosi morajo biti izdelani iz jekla z Epoxy zaščito min. 250 mikronov, s stojnimi vijaki in maticami za regulacijo in tesnenje EPDM. Možnost nastavitve dolžine +/-25mm.</t>
    </r>
    <r>
      <rPr>
        <sz val="11"/>
        <rFont val="Calibri"/>
        <family val="2"/>
        <charset val="238"/>
        <scheme val="minor"/>
      </rPr>
      <t xml:space="preserve"> </t>
    </r>
    <r>
      <rPr>
        <b/>
        <sz val="11"/>
        <rFont val="Calibri"/>
        <family val="2"/>
        <charset val="238"/>
        <scheme val="minor"/>
      </rPr>
      <t xml:space="preserve">Vse v skladu z ISO 1092-2. 
</t>
    </r>
  </si>
  <si>
    <t xml:space="preserve">* Telo zračnika je izdelano iz duktilne litine z epoxy zaščito minimalno 250 mikronov, plovci so iz ABS, šoba malega plovka je iz polyamida, tesnilo glavnega plovka pa EPDM. Mreža za zaščito pred nesnago in pokrov sta iz INOX jekla. Delovno območje tlaka obsega  0,1 ÷ 25 bar. V ohišje je vgrajen dodatni odzračni ventil za kontrolo delovanja. 
</t>
  </si>
  <si>
    <t>36</t>
  </si>
  <si>
    <t>37</t>
  </si>
  <si>
    <t>Dobava in izdelava dvokomponentna fleksibilna hidrizolacijskega premaza sten. tlaka in stropa na cementni osnovi premaz  mokrih prostorov v  2 slojih kot npr. Mapei Mapelastik, min. debelina premaza 3-5mm, vključno s pripravo, izravnavo, pripravo in finim čiščenjem podlage.</t>
  </si>
  <si>
    <t>Strojno rezanje armirano betonske konstrukcije (odprtina v krovni plošči obstoječe vodne celice) z diamantno žago, debelina  AB plošče do 20 cm. Obračun po površini AB odrezane ploskve.</t>
  </si>
  <si>
    <t>38</t>
  </si>
  <si>
    <t>Kompletna izdelava združitvenega AB vodovodnega jaška, notranjih svetlih dimenzij 1,60 x 1,80 x 1,80 m,
- zakoločba, višinska in smerna postavitev v prostoru in priprava gradbenih profilov,
- vključno vsa zemeljska dela: izkop, zasip z kamnitim drobljencem KD 0-32, planiranjem, utrjevanjem, odvozom viška zemljine, humisiranjem in sejanjem trave;
- vključno betonska dela: vgradnja podložnega betona C 12/15, deb. 10 cm, AB konstrukcija temljne plošče, sten in plošče z vstopnim jaškom velikosti 80/80cm, deb. 20 in 30 cm iz betona  C 30/37,
- armature B500, po armaturnem načrtu in izvlečku
- vidnim opažem robov, stene in potrebnih prebojev
- hidro izolacija: hladen bitumski premaz in črni bitumski trak deb . 4mm, z obdelavo prebojev, na ploščo in vstopni del vratu jaška se dodaten trak s protikoreninsko zaščito deb. 4mm
- Topl. izolacijaI zunaj: XPS deb, 5cm na stene in ploščo,
- Topl. izolacija znotraj jaška: na stropu jaška iz XPS 5cm + 1x fasadna mrežica + 2x gradbeno lepilo 
- zaščita TI sten in plošče  s črno čepasto folijo granature 350g/m2,
- oprema jaška iz RF izdelkov AISI 304: vgradnjo vstopne lestve podaljšljive izvedbe, tipski pokrov jaška, dim. 800x800 mm, nosilnost 40kN iz nerjaveče rebraste pločevine, z pripravljenim zaklepom za obešenko in pokrivnim delom za njeno zaščito pred poškodbami in vremenom, tipska rešetka 50/50 na dnu jaška v ključno z RF pritrdilnim materialom, ter cev iz rebrastega PE fi 500 vključno s privarjenim PE dnom. Kompletno vse potreben material in delo. Glej načrt združitvenega jaška.</t>
  </si>
  <si>
    <t>Kompletna izdelava AB vodovodnega jaška Prelesje, notranjih svetlih dimenzij 2,00 x 2,50 x 2,20 m,
- zakoločba, višinska in smerna postavitev v prostoru in priprava gradbenih profilov,
- vključno vsa zemeljska dela: izkop, zasip z kamnitim drobljencem KD 0-32, planiranjem, utrjevanjem, odvozom viška zemljine, humisiranjem in sejanjem trave;
- vključno betonska dela: vgradnja podložnega betona C 12/15, deb. 10 cm, AB konstrukcija temljne plošče, sten in plošče z vstopnim jaškom velikosti 100/100cm, deb. 20 in 30 cm iz betona  C 30/37
- armature B500, po armaturnem načrtu in izvlečku
- vidnim opažem robov, stene in potrebnih prebojev
-hidro izolacija: hladen bitumski premaz in črni bitumski trak deb . 4mm, z obdelavo prebojev, na ploščo in vstopni del vratu jaška se dodaten trak s protikoreninsko zaščito deb. 4mm
- topl. izolacija zunaj: XPS deb, 5cm na stene in ploščo,
- topl. izolacija znotraj:  na stropu jaška iz XPS 5cm + 1x fasadna mrežica + 2x gradbeno lepilo 
- zaščita TI sten in plošče  s črno čepasto folijo granature 350g/m2
- oprema jaška iz RF izdelkov AISI 304: vgradnjo vstopne lestve podaljšljive izvedbe, tipski pokrov jaška, dim. 1000 x 1000 mm, nosilnost 40kN iz nerjaveče rebraste pločevine, z pripravljenim zaklepom za obešenko in pokrivnim delom za njeno zaščito pred poškodbami in vremenom, tipska rešetka 50/50 na dnu jaška v ključno z RF pritrdilnim materialom,  ter cev iz rebrastega PE fi 500 vključno s privarjenim PE dnom. Kompletno vse potreben material in delo. Glej načrt vodovodnega jaška Prelesje.</t>
  </si>
  <si>
    <r>
      <t>* Ostali fazonski kosi morajo biti izdelani iz nodularne litine v skladu z EN 545:2010, z zunanjo in notranjo zaščito po postopku kataforeze min. debeline 70 mikronov oz. po klasičnem postopku min. debeline 250 mikronov. Ustrezati morajo odgovarjajočim tlačnim razredom za različne primere vgradnje. Opremljeni morajo biti z odgovarjajočimi tesnili v skladu z EN 681-1 (certifikat). Prirobnični fazonski kosi standardne izvedbe morajo imeti vrtljivo prirobnico, ostali (samo FF kos) pa imajo lahko fiksno, obojčni fazonski kosi morajo imeti odgovarjajoči spoj za različne primere vgradnje - STD, STD VI ali UNI Ve spoj (ali enkovredno). Spoji na obojčnih fazonskih kosih so enaki kot pri ceveh (isti proizvajalec). Vse vrste obojčnih tesnil oz. spojev mora biti zaradi zagotovitve kvalitete spoja preizkušeno skupaj s cevmi oz. fazoni (certifikat). Obojčni fazonski kosi morajo biti istega proizvajalca kot cevi.</t>
    </r>
    <r>
      <rPr>
        <sz val="11"/>
        <rFont val="Calibri"/>
        <family val="2"/>
        <charset val="238"/>
        <scheme val="minor"/>
      </rPr>
      <t xml:space="preserve">  </t>
    </r>
  </si>
  <si>
    <t>* Dobava in vgradnja vodovodnih cevi iz nodularne litine, ki morajo biti izdelane na obojko v skladu s SIST EN 545 (zadnji veljavni standard) najmanj preferenčnega tlačnega razreda C40 (do vključno DN300), C30 (do vključno DN600), z odgovarjajočimi spoji za različne primere vgradnje (STD, STD VI, UNI Ve) in dolžino 6 m, z vsemi obdelavami in dodelavami za doseganje zahtevane montaže, kot n.pr. PAM ali enakovredno, proizvajalca s sedežem in proizvodnjo cevi v EU (skladno s ponudbenim predračunom in spodnjimi specifikacijami ter zahtevami naročnika v razpisni dokumentaciji).</t>
  </si>
  <si>
    <t xml:space="preserve">* Duktilne cevi morajo biti na zunanji strani zaščitne z aktivno galvansko zaščito, ki omogoča vgradnjo cevi tudi v agresivnejšo zemljo (z zlitino Zn + Al minimalne debeline 400 g/m2 v razmerju 85% Zn in ostalo Al) in z modrim pokrivnim nanosom , na notranji strani pa s cementno oblogo; vse v skladu z EN545 (zadnji veljavni standard) - (cementna obloga mora biti narejena za pitno vodo, cement tipa CEM III-B ex BFC pa mora biti v skladu z EN197-1 z CE oznako (certifikat)). Vse vrste  obojčnih tesnil oz. spojev mora biti zaradi zagotovitve kvalitete spoja preizkušeno skupaj s cevmi (certifikat). 
</t>
  </si>
  <si>
    <r>
      <t xml:space="preserve">Dobava in vgradnja okroglih stebričkov </t>
    </r>
    <r>
      <rPr>
        <sz val="10"/>
        <rFont val="Arial"/>
        <family val="2"/>
        <charset val="238"/>
      </rPr>
      <t>Ø</t>
    </r>
    <r>
      <rPr>
        <sz val="10"/>
        <rFont val="Arial CE"/>
        <family val="2"/>
        <charset val="238"/>
      </rPr>
      <t xml:space="preserve"> 60 / 3mm, dolžine 2,4m, za vgradnjo v prehodno pripravljen AB temelj in zalivanje z betonm (glej zgornjo postavko).</t>
    </r>
  </si>
  <si>
    <r>
      <t xml:space="preserve">Dobava in vgradnja okroglih opor  </t>
    </r>
    <r>
      <rPr>
        <sz val="10"/>
        <rFont val="Arial"/>
        <family val="2"/>
        <charset val="238"/>
      </rPr>
      <t>Ø</t>
    </r>
    <r>
      <rPr>
        <sz val="10"/>
        <rFont val="Arial CE"/>
        <family val="2"/>
        <charset val="238"/>
      </rPr>
      <t xml:space="preserve"> 60 / 3mm, dolžine 1,5m, za vijačenje s TSA vijaki M4 / 70mm, v prehodno pripravljen AB temelj in zalivanje z betonm (glej zgornjo postavko).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</si>
</sst>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
    <numFmt numFmtId="165" formatCode="_-* #,##0.00&quot; SIT&quot;_-;\-* #,##0.00&quot; SIT&quot;_-;_-* \-??&quot; SIT&quot;_-;_-@_-"/>
    <numFmt numFmtId="166" formatCode="0.00;[Red]0.00"/>
    <numFmt numFmtId="167" formatCode="#,##0.00\ [$€-1]"/>
    <numFmt numFmtId="168" formatCode="#,##0.00\ _S_I_T"/>
    <numFmt numFmtId="169" formatCode="#,##0.0"/>
    <numFmt numFmtId="170" formatCode="0.0%"/>
    <numFmt numFmtId="171" formatCode="0.#"/>
    <numFmt numFmtId="172" formatCode="#,##0.000"/>
    <numFmt numFmtId="173" formatCode="#,##0.00_ ;\-#,##0.00\ "/>
    <numFmt numFmtId="174" formatCode="\A#######?"/>
  </numFmts>
  <fonts count="71" x14ac:knownFonts="1">
    <font>
      <sz val="10"/>
      <name val="Arial CE"/>
      <family val="2"/>
      <charset val="238"/>
    </font>
    <font>
      <sz val="11"/>
      <color theme="1"/>
      <name val="Calibri"/>
      <family val="2"/>
      <charset val="238"/>
      <scheme val="minor"/>
    </font>
    <font>
      <sz val="10"/>
      <name val="Times New Roman"/>
      <family val="1"/>
      <charset val="238"/>
    </font>
    <font>
      <sz val="10"/>
      <name val="Times New Roman CE"/>
      <family val="1"/>
      <charset val="238"/>
    </font>
    <font>
      <sz val="10"/>
      <color indexed="8"/>
      <name val="Times New Roman CE"/>
      <family val="1"/>
      <charset val="238"/>
    </font>
    <font>
      <i/>
      <sz val="10"/>
      <color indexed="8"/>
      <name val="Times New Roman CE"/>
      <family val="1"/>
      <charset val="238"/>
    </font>
    <font>
      <b/>
      <sz val="10"/>
      <name val="Times New Roman CE"/>
      <family val="1"/>
      <charset val="238"/>
    </font>
    <font>
      <vertAlign val="superscript"/>
      <sz val="10"/>
      <color indexed="8"/>
      <name val="Times New Roman CE"/>
      <family val="1"/>
      <charset val="238"/>
    </font>
    <font>
      <sz val="14"/>
      <color indexed="8"/>
      <name val="Times New Roman CE"/>
      <family val="1"/>
      <charset val="238"/>
    </font>
    <font>
      <b/>
      <sz val="12"/>
      <color indexed="16"/>
      <name val="Times New Roman CE"/>
      <family val="1"/>
      <charset val="238"/>
    </font>
    <font>
      <b/>
      <sz val="14"/>
      <color indexed="8"/>
      <name val="Times New Roman CE"/>
      <family val="1"/>
      <charset val="238"/>
    </font>
    <font>
      <b/>
      <sz val="10"/>
      <color indexed="16"/>
      <name val="Times New Roman CE"/>
      <family val="1"/>
      <charset val="238"/>
    </font>
    <font>
      <b/>
      <sz val="14"/>
      <color indexed="16"/>
      <name val="Times New Roman CE"/>
      <family val="1"/>
      <charset val="238"/>
    </font>
    <font>
      <b/>
      <sz val="11"/>
      <color indexed="8"/>
      <name val="Times New Roman CE"/>
      <family val="1"/>
      <charset val="238"/>
    </font>
    <font>
      <b/>
      <sz val="12"/>
      <color indexed="8"/>
      <name val="Times New Roman CE"/>
      <family val="1"/>
      <charset val="238"/>
    </font>
    <font>
      <b/>
      <sz val="12"/>
      <name val="Times New Roman CE"/>
      <family val="1"/>
      <charset val="238"/>
    </font>
    <font>
      <b/>
      <u/>
      <sz val="10"/>
      <name val="Times New Roman CE"/>
      <family val="1"/>
      <charset val="238"/>
    </font>
    <font>
      <i/>
      <sz val="10"/>
      <name val="Times New Roman CE"/>
      <family val="1"/>
      <charset val="238"/>
    </font>
    <font>
      <b/>
      <vertAlign val="superscript"/>
      <sz val="10"/>
      <name val="Times New Roman CE"/>
      <family val="1"/>
      <charset val="238"/>
    </font>
    <font>
      <vertAlign val="superscript"/>
      <sz val="10"/>
      <name val="Times New Roman CE"/>
      <family val="1"/>
      <charset val="238"/>
    </font>
    <font>
      <sz val="10"/>
      <color indexed="10"/>
      <name val="Times New Roman CE"/>
      <family val="1"/>
      <charset val="238"/>
    </font>
    <font>
      <b/>
      <sz val="10"/>
      <color indexed="8"/>
      <name val="Times New Roman CE"/>
      <family val="1"/>
      <charset val="238"/>
    </font>
    <font>
      <i/>
      <sz val="10"/>
      <name val="Arial"/>
      <family val="2"/>
    </font>
    <font>
      <b/>
      <sz val="14"/>
      <name val="Arial"/>
      <family val="2"/>
    </font>
    <font>
      <sz val="10"/>
      <name val="Arial"/>
      <family val="2"/>
    </font>
    <font>
      <sz val="9"/>
      <name val="Arial"/>
      <family val="2"/>
    </font>
    <font>
      <b/>
      <i/>
      <sz val="9"/>
      <name val="Arial"/>
      <family val="2"/>
    </font>
    <font>
      <b/>
      <sz val="9"/>
      <name val="Arial"/>
      <family val="2"/>
    </font>
    <font>
      <i/>
      <sz val="9"/>
      <name val="Arial"/>
      <family val="2"/>
    </font>
    <font>
      <b/>
      <i/>
      <sz val="10"/>
      <name val="Arial"/>
      <family val="2"/>
    </font>
    <font>
      <sz val="10"/>
      <name val="Arial CE"/>
      <family val="2"/>
      <charset val="238"/>
    </font>
    <font>
      <sz val="10"/>
      <name val="Arial"/>
      <family val="2"/>
      <charset val="238"/>
    </font>
    <font>
      <b/>
      <sz val="12"/>
      <name val="Arial"/>
      <family val="2"/>
      <charset val="238"/>
    </font>
    <font>
      <b/>
      <i/>
      <sz val="10"/>
      <name val="Arial"/>
      <family val="2"/>
      <charset val="238"/>
    </font>
    <font>
      <b/>
      <sz val="9"/>
      <name val="Arial"/>
      <family val="2"/>
      <charset val="238"/>
    </font>
    <font>
      <sz val="9"/>
      <name val="Arial"/>
      <family val="2"/>
      <charset val="238"/>
    </font>
    <font>
      <b/>
      <sz val="14"/>
      <name val="Arial"/>
      <family val="2"/>
      <charset val="238"/>
    </font>
    <font>
      <b/>
      <sz val="10"/>
      <name val="Arial"/>
      <family val="2"/>
      <charset val="238"/>
    </font>
    <font>
      <sz val="14"/>
      <name val="Arial"/>
      <family val="2"/>
      <charset val="238"/>
    </font>
    <font>
      <sz val="14"/>
      <name val="Arial CE"/>
      <family val="2"/>
      <charset val="238"/>
    </font>
    <font>
      <i/>
      <sz val="10"/>
      <name val="Arial CE"/>
      <family val="2"/>
      <charset val="238"/>
    </font>
    <font>
      <b/>
      <i/>
      <sz val="10"/>
      <name val="Arial CE"/>
      <family val="2"/>
      <charset val="238"/>
    </font>
    <font>
      <b/>
      <sz val="12"/>
      <name val="Arial"/>
      <family val="2"/>
    </font>
    <font>
      <b/>
      <sz val="10"/>
      <name val="Arial CE"/>
      <family val="2"/>
      <charset val="238"/>
    </font>
    <font>
      <sz val="10"/>
      <name val="Times New Roman CE"/>
      <family val="1"/>
      <charset val="238"/>
    </font>
    <font>
      <b/>
      <sz val="13"/>
      <name val="Arial"/>
      <family val="2"/>
      <charset val="238"/>
    </font>
    <font>
      <sz val="11"/>
      <name val="Garamond"/>
      <family val="1"/>
      <charset val="238"/>
    </font>
    <font>
      <sz val="10"/>
      <name val="Arial CE"/>
      <family val="2"/>
      <charset val="238"/>
    </font>
    <font>
      <sz val="12"/>
      <name val="Arial"/>
      <family val="2"/>
      <charset val="238"/>
    </font>
    <font>
      <b/>
      <sz val="11"/>
      <name val="Arial CE"/>
      <family val="2"/>
      <charset val="238"/>
    </font>
    <font>
      <sz val="12"/>
      <name val="Arial"/>
      <family val="2"/>
    </font>
    <font>
      <b/>
      <sz val="12"/>
      <name val="Arial CE"/>
      <family val="2"/>
      <charset val="238"/>
    </font>
    <font>
      <b/>
      <i/>
      <sz val="9"/>
      <name val="Arial"/>
      <family val="2"/>
      <charset val="238"/>
    </font>
    <font>
      <sz val="11"/>
      <color rgb="FF000000"/>
      <name val="Calibri"/>
      <family val="2"/>
    </font>
    <font>
      <i/>
      <sz val="9"/>
      <name val="Arial"/>
      <family val="2"/>
      <charset val="238"/>
    </font>
    <font>
      <i/>
      <sz val="10"/>
      <name val="Arial"/>
      <family val="2"/>
      <charset val="238"/>
    </font>
    <font>
      <sz val="9"/>
      <name val="Arial CE"/>
      <family val="2"/>
      <charset val="238"/>
    </font>
    <font>
      <i/>
      <sz val="9"/>
      <name val="Arial CE"/>
      <family val="2"/>
      <charset val="238"/>
    </font>
    <font>
      <b/>
      <i/>
      <sz val="12"/>
      <name val="Arial"/>
      <family val="2"/>
      <charset val="238"/>
    </font>
    <font>
      <sz val="11"/>
      <name val="Calibri"/>
      <family val="2"/>
      <charset val="238"/>
      <scheme val="minor"/>
    </font>
    <font>
      <b/>
      <sz val="14"/>
      <name val="Arial CE"/>
      <family val="2"/>
      <charset val="238"/>
    </font>
    <font>
      <b/>
      <i/>
      <sz val="12"/>
      <name val="Arial"/>
      <family val="2"/>
    </font>
    <font>
      <sz val="11"/>
      <name val="Arial"/>
      <family val="2"/>
      <charset val="238"/>
    </font>
    <font>
      <sz val="11"/>
      <name val="Arial CE"/>
      <family val="2"/>
      <charset val="238"/>
    </font>
    <font>
      <b/>
      <sz val="9"/>
      <name val="Arial CE"/>
      <family val="2"/>
      <charset val="238"/>
    </font>
    <font>
      <b/>
      <sz val="8"/>
      <name val="Arial"/>
      <family val="2"/>
      <charset val="238"/>
    </font>
    <font>
      <b/>
      <sz val="16"/>
      <name val="Arial CE"/>
      <family val="2"/>
      <charset val="238"/>
    </font>
    <font>
      <b/>
      <sz val="11"/>
      <name val="Calibri"/>
      <family val="2"/>
      <charset val="238"/>
      <scheme val="minor"/>
    </font>
    <font>
      <sz val="8"/>
      <name val="Arial CE"/>
      <family val="2"/>
      <charset val="238"/>
    </font>
    <font>
      <sz val="10"/>
      <name val="Times New Roman CE"/>
      <family val="1"/>
      <charset val="238"/>
    </font>
    <font>
      <b/>
      <sz val="11"/>
      <name val="Arial"/>
      <family val="2"/>
      <charset val="238"/>
    </font>
  </fonts>
  <fills count="10">
    <fill>
      <patternFill patternType="none"/>
    </fill>
    <fill>
      <patternFill patternType="gray125"/>
    </fill>
    <fill>
      <patternFill patternType="solid">
        <fgColor indexed="15"/>
        <bgColor indexed="64"/>
      </patternFill>
    </fill>
    <fill>
      <patternFill patternType="solid">
        <fgColor indexed="22"/>
        <bgColor indexed="27"/>
      </patternFill>
    </fill>
    <fill>
      <patternFill patternType="solid">
        <fgColor indexed="9"/>
        <bgColor indexed="9"/>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9"/>
      </patternFill>
    </fill>
  </fills>
  <borders count="53">
    <border>
      <left/>
      <right/>
      <top/>
      <bottom/>
      <diagonal/>
    </border>
    <border>
      <left/>
      <right/>
      <top/>
      <bottom style="double">
        <color indexed="8"/>
      </bottom>
      <diagonal/>
    </border>
    <border>
      <left/>
      <right/>
      <top style="double">
        <color indexed="8"/>
      </top>
      <bottom style="double">
        <color indexed="8"/>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hair">
        <color auto="1"/>
      </bottom>
      <diagonal/>
    </border>
    <border>
      <left/>
      <right/>
      <top style="double">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bottom style="double">
        <color indexed="64"/>
      </bottom>
      <diagonal/>
    </border>
    <border>
      <left style="thin">
        <color theme="0"/>
      </left>
      <right style="thin">
        <color theme="0"/>
      </right>
      <top/>
      <bottom style="double">
        <color indexed="64"/>
      </bottom>
      <diagonal/>
    </border>
    <border>
      <left style="thin">
        <color theme="0"/>
      </left>
      <right/>
      <top/>
      <bottom style="double">
        <color indexed="64"/>
      </bottom>
      <diagonal/>
    </border>
    <border>
      <left/>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auto="1"/>
      </top>
      <bottom style="medium">
        <color indexed="64"/>
      </bottom>
      <diagonal/>
    </border>
    <border>
      <left/>
      <right/>
      <top style="thin">
        <color theme="0"/>
      </top>
      <bottom style="thin">
        <color theme="0"/>
      </bottom>
      <diagonal/>
    </border>
    <border>
      <left/>
      <right/>
      <top style="thin">
        <color indexed="64"/>
      </top>
      <bottom style="double">
        <color indexed="64"/>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hair">
        <color auto="1"/>
      </top>
      <bottom style="hair">
        <color auto="1"/>
      </bottom>
      <diagonal/>
    </border>
  </borders>
  <cellStyleXfs count="25">
    <xf numFmtId="0" fontId="0" fillId="0" borderId="0"/>
    <xf numFmtId="0" fontId="44" fillId="0" borderId="0"/>
    <xf numFmtId="0" fontId="53" fillId="0" borderId="0"/>
    <xf numFmtId="0" fontId="46" fillId="0" borderId="0"/>
    <xf numFmtId="0" fontId="46" fillId="0" borderId="0"/>
    <xf numFmtId="0" fontId="49" fillId="0" borderId="0">
      <alignment horizontal="left" vertical="top" wrapText="1" readingOrder="1"/>
    </xf>
    <xf numFmtId="0" fontId="31" fillId="0" borderId="0" applyNumberFormat="0" applyFill="0" applyBorder="0" applyAlignment="0" applyProtection="0"/>
    <xf numFmtId="0" fontId="47" fillId="0" borderId="0"/>
    <xf numFmtId="0" fontId="48" fillId="0" borderId="0" applyNumberFormat="0" applyFill="0" applyBorder="0" applyAlignment="0" applyProtection="0"/>
    <xf numFmtId="0" fontId="2" fillId="0" borderId="0"/>
    <xf numFmtId="0" fontId="2" fillId="0" borderId="0"/>
    <xf numFmtId="0" fontId="47" fillId="0" borderId="0"/>
    <xf numFmtId="165" fontId="30" fillId="0" borderId="0" applyFill="0" applyBorder="0" applyAlignment="0" applyProtection="0"/>
    <xf numFmtId="2" fontId="1" fillId="0" borderId="8" applyFont="0" applyFill="0" applyAlignment="0" applyProtection="0">
      <alignment horizontal="center" vertical="center"/>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0" fillId="0" borderId="0" applyFont="0" applyFill="0" applyBorder="0" applyAlignment="0" applyProtection="0"/>
    <xf numFmtId="0" fontId="69" fillId="0" borderId="0"/>
    <xf numFmtId="0" fontId="31" fillId="0" borderId="0"/>
  </cellStyleXfs>
  <cellXfs count="1186">
    <xf numFmtId="0" fontId="0" fillId="0" borderId="0" xfId="0"/>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Protection="1">
      <protection locked="0"/>
    </xf>
    <xf numFmtId="0" fontId="3" fillId="0" borderId="0" xfId="0" applyFont="1"/>
    <xf numFmtId="4" fontId="3" fillId="0" borderId="0" xfId="0" applyNumberFormat="1" applyFont="1" applyProtection="1">
      <protection locked="0"/>
    </xf>
    <xf numFmtId="4" fontId="3" fillId="0" borderId="0" xfId="0" applyNumberFormat="1" applyFont="1"/>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xf numFmtId="0" fontId="10" fillId="0" borderId="0" xfId="0" applyFont="1" applyAlignment="1"/>
    <xf numFmtId="0" fontId="11" fillId="0" borderId="0" xfId="0" applyFont="1" applyAlignment="1">
      <alignment horizontal="center"/>
    </xf>
    <xf numFmtId="4" fontId="10" fillId="0" borderId="0" xfId="0" applyNumberFormat="1" applyFont="1" applyAlignment="1" applyProtection="1"/>
    <xf numFmtId="4" fontId="10" fillId="0" borderId="0" xfId="0" applyNumberFormat="1" applyFont="1" applyAlignment="1"/>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Protection="1"/>
    <xf numFmtId="0" fontId="4" fillId="0" borderId="0" xfId="0" applyFont="1"/>
    <xf numFmtId="4" fontId="4" fillId="0" borderId="0" xfId="0" applyNumberFormat="1" applyFont="1" applyProtection="1"/>
    <xf numFmtId="4" fontId="4" fillId="0" borderId="0" xfId="0" applyNumberFormat="1" applyFont="1"/>
    <xf numFmtId="0" fontId="13" fillId="0" borderId="1" xfId="0" applyFont="1" applyBorder="1" applyAlignment="1">
      <alignment horizontal="center" wrapText="1"/>
    </xf>
    <xf numFmtId="0" fontId="14" fillId="0" borderId="1" xfId="0" applyFont="1" applyBorder="1" applyAlignment="1">
      <alignment horizontal="left" vertical="top" wrapText="1"/>
    </xf>
    <xf numFmtId="0" fontId="15" fillId="0" borderId="1" xfId="0" applyFont="1" applyBorder="1" applyAlignment="1">
      <alignment horizontal="center" wrapText="1"/>
    </xf>
    <xf numFmtId="4" fontId="13" fillId="0" borderId="1" xfId="0" applyNumberFormat="1" applyFont="1" applyBorder="1" applyAlignment="1" applyProtection="1">
      <alignment horizontal="center" wrapText="1"/>
    </xf>
    <xf numFmtId="4" fontId="14" fillId="0" borderId="1" xfId="0" applyNumberFormat="1" applyFont="1" applyBorder="1" applyAlignment="1">
      <alignment horizontal="center" wrapText="1"/>
    </xf>
    <xf numFmtId="164"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Protection="1">
      <protection locked="0"/>
    </xf>
    <xf numFmtId="0" fontId="14" fillId="0" borderId="0" xfId="0" applyFont="1" applyBorder="1"/>
    <xf numFmtId="164" fontId="4" fillId="0" borderId="0" xfId="0" applyNumberFormat="1" applyFont="1"/>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10" applyFont="1" applyAlignment="1">
      <alignment horizontal="left" vertical="top" wrapText="1"/>
    </xf>
    <xf numFmtId="0" fontId="4" fillId="0" borderId="0" xfId="0" applyFont="1" applyProtection="1">
      <protection locked="0"/>
    </xf>
    <xf numFmtId="4" fontId="4" fillId="0" borderId="0" xfId="0" applyNumberFormat="1" applyFont="1" applyProtection="1">
      <protection locked="0"/>
    </xf>
    <xf numFmtId="0" fontId="5" fillId="0" borderId="0" xfId="0" applyFont="1" applyAlignment="1">
      <alignment horizontal="left"/>
    </xf>
    <xf numFmtId="0" fontId="4" fillId="0" borderId="0" xfId="0" applyFont="1" applyAlignment="1" applyProtection="1">
      <alignment horizontal="right"/>
      <protection locked="0"/>
    </xf>
    <xf numFmtId="164" fontId="3" fillId="0" borderId="0" xfId="0" applyNumberFormat="1" applyFont="1"/>
    <xf numFmtId="4" fontId="4" fillId="0" borderId="0" xfId="12"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10" applyFont="1" applyAlignment="1">
      <alignment horizontal="left" vertical="top" wrapText="1"/>
    </xf>
    <xf numFmtId="0" fontId="17" fillId="0" borderId="0" xfId="0" applyFont="1" applyAlignment="1">
      <alignment horizontal="left"/>
    </xf>
    <xf numFmtId="4" fontId="3" fillId="0" borderId="0" xfId="0" applyNumberFormat="1" applyFont="1" applyAlignment="1">
      <alignment horizontal="right"/>
    </xf>
    <xf numFmtId="164" fontId="6" fillId="0" borderId="0" xfId="0" applyNumberFormat="1" applyFont="1"/>
    <xf numFmtId="0" fontId="16" fillId="0" borderId="0" xfId="0" applyFont="1" applyAlignment="1">
      <alignment horizontal="left" vertical="top" wrapText="1"/>
    </xf>
    <xf numFmtId="164"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9" applyFont="1" applyAlignment="1" applyProtection="1">
      <alignment horizontal="right"/>
      <protection locked="0"/>
    </xf>
    <xf numFmtId="0" fontId="3" fillId="0" borderId="0" xfId="9" applyFont="1"/>
    <xf numFmtId="4" fontId="3" fillId="0" borderId="0" xfId="9" applyNumberFormat="1" applyFont="1"/>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xf numFmtId="4" fontId="20" fillId="0" borderId="0" xfId="0" applyNumberFormat="1" applyFont="1"/>
    <xf numFmtId="0" fontId="16" fillId="0" borderId="0" xfId="0" applyFont="1" applyFill="1" applyAlignment="1">
      <alignment horizontal="left" vertical="top" wrapText="1"/>
    </xf>
    <xf numFmtId="0" fontId="3" fillId="0" borderId="0" xfId="0" applyFont="1" applyFill="1"/>
    <xf numFmtId="164" fontId="3" fillId="0" borderId="0" xfId="0" applyNumberFormat="1" applyFont="1" applyFill="1"/>
    <xf numFmtId="4" fontId="3" fillId="0" borderId="0" xfId="0" applyNumberFormat="1" applyFont="1" applyFill="1" applyProtection="1">
      <protection locked="0"/>
    </xf>
    <xf numFmtId="4" fontId="3" fillId="0" borderId="0" xfId="0" applyNumberFormat="1" applyFont="1" applyFill="1"/>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10" applyFont="1" applyAlignment="1">
      <alignment horizontal="justify" vertical="top" wrapText="1"/>
    </xf>
    <xf numFmtId="9" fontId="3" fillId="0" borderId="0" xfId="0" applyNumberFormat="1" applyFont="1"/>
    <xf numFmtId="0" fontId="3" fillId="0" borderId="0" xfId="0" applyFont="1" applyAlignment="1">
      <alignment horizontal="center" vertical="top" wrapText="1"/>
    </xf>
    <xf numFmtId="0" fontId="4" fillId="0" borderId="2" xfId="0" applyFont="1" applyBorder="1" applyAlignment="1">
      <alignment horizontal="center"/>
    </xf>
    <xf numFmtId="0" fontId="21" fillId="0" borderId="2" xfId="0" applyFont="1" applyBorder="1" applyAlignment="1">
      <alignment horizontal="left"/>
    </xf>
    <xf numFmtId="0" fontId="4" fillId="0" borderId="2" xfId="0" applyFont="1" applyBorder="1" applyProtection="1">
      <protection locked="0"/>
    </xf>
    <xf numFmtId="0" fontId="4" fillId="0" borderId="2" xfId="0" applyFont="1" applyBorder="1"/>
    <xf numFmtId="4" fontId="21" fillId="0" borderId="2" xfId="0" applyNumberFormat="1" applyFont="1" applyBorder="1" applyAlignment="1" applyProtection="1">
      <alignment horizontal="right"/>
      <protection locked="0"/>
    </xf>
    <xf numFmtId="4" fontId="21" fillId="0" borderId="2" xfId="0" applyNumberFormat="1" applyFont="1" applyBorder="1"/>
    <xf numFmtId="0" fontId="23" fillId="0" borderId="0" xfId="0" applyFont="1" applyAlignment="1">
      <alignment vertical="top"/>
    </xf>
    <xf numFmtId="0" fontId="25" fillId="0" borderId="0" xfId="0" applyFont="1" applyBorder="1" applyAlignment="1">
      <alignment horizontal="center" vertical="top"/>
    </xf>
    <xf numFmtId="0" fontId="27" fillId="0" borderId="0" xfId="0" applyFont="1" applyBorder="1" applyAlignment="1">
      <alignment vertical="top"/>
    </xf>
    <xf numFmtId="0" fontId="23" fillId="2" borderId="0" xfId="0" applyNumberFormat="1" applyFont="1" applyFill="1" applyBorder="1" applyAlignment="1">
      <alignment vertical="top"/>
    </xf>
    <xf numFmtId="0" fontId="25" fillId="0" borderId="0" xfId="0" applyNumberFormat="1" applyFont="1" applyBorder="1" applyAlignment="1">
      <alignment vertical="top"/>
    </xf>
    <xf numFmtId="0" fontId="23" fillId="0" borderId="0" xfId="0" applyFont="1" applyBorder="1" applyAlignment="1">
      <alignment horizontal="right" vertical="top"/>
    </xf>
    <xf numFmtId="0" fontId="23" fillId="0" borderId="0" xfId="0" applyFont="1" applyBorder="1" applyAlignment="1">
      <alignment horizontal="left" vertical="top"/>
    </xf>
    <xf numFmtId="0" fontId="23" fillId="0" borderId="0" xfId="0" applyFont="1" applyBorder="1" applyAlignment="1">
      <alignment vertical="top"/>
    </xf>
    <xf numFmtId="0" fontId="23" fillId="0" borderId="0" xfId="0" applyNumberFormat="1" applyFont="1" applyBorder="1" applyAlignment="1">
      <alignment vertical="top"/>
    </xf>
    <xf numFmtId="0" fontId="24" fillId="0" borderId="0" xfId="0" applyNumberFormat="1" applyFont="1" applyBorder="1" applyAlignment="1">
      <alignment vertical="top"/>
    </xf>
    <xf numFmtId="0" fontId="23" fillId="0" borderId="0" xfId="0" applyFont="1" applyFill="1" applyBorder="1" applyAlignment="1">
      <alignment vertical="top"/>
    </xf>
    <xf numFmtId="1" fontId="23" fillId="2" borderId="0" xfId="0" applyNumberFormat="1" applyFont="1" applyFill="1" applyBorder="1" applyAlignment="1">
      <alignment horizontal="center" vertical="top"/>
    </xf>
    <xf numFmtId="0" fontId="29" fillId="0" borderId="0" xfId="0" applyFont="1" applyFill="1" applyBorder="1" applyAlignment="1">
      <alignment vertical="top"/>
    </xf>
    <xf numFmtId="0" fontId="33" fillId="0" borderId="0" xfId="0" applyFont="1" applyFill="1" applyBorder="1" applyAlignment="1">
      <alignment vertical="top"/>
    </xf>
    <xf numFmtId="0" fontId="36" fillId="0" borderId="0" xfId="0" applyFont="1" applyBorder="1" applyAlignment="1">
      <alignment horizontal="left" vertical="top"/>
    </xf>
    <xf numFmtId="0" fontId="36" fillId="0" borderId="0" xfId="0" applyNumberFormat="1" applyFont="1" applyBorder="1" applyAlignment="1">
      <alignment vertical="top"/>
    </xf>
    <xf numFmtId="0" fontId="36" fillId="2" borderId="0" xfId="0" applyNumberFormat="1" applyFont="1" applyFill="1" applyBorder="1" applyAlignment="1">
      <alignment vertical="top"/>
    </xf>
    <xf numFmtId="1" fontId="36" fillId="2" borderId="0" xfId="0" applyNumberFormat="1" applyFont="1" applyFill="1" applyBorder="1" applyAlignment="1">
      <alignment horizontal="center" vertical="top"/>
    </xf>
    <xf numFmtId="0" fontId="36" fillId="0" borderId="0" xfId="0" applyFont="1" applyFill="1" applyBorder="1" applyAlignment="1">
      <alignment vertical="top"/>
    </xf>
    <xf numFmtId="0" fontId="34" fillId="0" borderId="0" xfId="0" applyFont="1" applyBorder="1" applyAlignment="1">
      <alignment vertical="top"/>
    </xf>
    <xf numFmtId="0" fontId="36" fillId="0" borderId="0" xfId="0" applyFont="1" applyAlignment="1">
      <alignment vertical="top"/>
    </xf>
    <xf numFmtId="0" fontId="31" fillId="0" borderId="0" xfId="0" applyFont="1" applyFill="1" applyBorder="1" applyAlignment="1">
      <alignment vertical="top"/>
    </xf>
    <xf numFmtId="0" fontId="22" fillId="0" borderId="0" xfId="0" applyNumberFormat="1" applyFont="1" applyAlignment="1">
      <alignment vertical="top"/>
    </xf>
    <xf numFmtId="0" fontId="28" fillId="0" borderId="0" xfId="0" applyNumberFormat="1" applyFont="1" applyBorder="1" applyAlignment="1">
      <alignment vertical="top"/>
    </xf>
    <xf numFmtId="0" fontId="28" fillId="0" borderId="0" xfId="0" applyNumberFormat="1" applyFont="1" applyBorder="1" applyAlignment="1">
      <alignment vertical="top" wrapText="1"/>
    </xf>
    <xf numFmtId="0" fontId="29" fillId="0" borderId="0" xfId="0" applyNumberFormat="1" applyFont="1" applyFill="1" applyBorder="1" applyAlignment="1">
      <alignment horizontal="center" vertical="top"/>
    </xf>
    <xf numFmtId="49" fontId="29" fillId="0" borderId="0" xfId="0" applyNumberFormat="1" applyFont="1" applyFill="1" applyBorder="1" applyAlignment="1">
      <alignment horizontal="left" vertical="top" wrapText="1"/>
    </xf>
    <xf numFmtId="49" fontId="22" fillId="0" borderId="0" xfId="0" applyNumberFormat="1" applyFont="1" applyBorder="1" applyAlignment="1">
      <alignment horizontal="left" vertical="top" wrapText="1"/>
    </xf>
    <xf numFmtId="0" fontId="22" fillId="0" borderId="0" xfId="0" applyNumberFormat="1" applyFont="1" applyBorder="1" applyAlignment="1">
      <alignment vertical="top"/>
    </xf>
    <xf numFmtId="49" fontId="31" fillId="0" borderId="0" xfId="0" applyNumberFormat="1" applyFont="1" applyBorder="1" applyAlignment="1">
      <alignment horizontal="left" vertical="top"/>
    </xf>
    <xf numFmtId="0" fontId="31" fillId="0" borderId="0" xfId="0" applyFont="1" applyBorder="1" applyAlignment="1">
      <alignment vertical="top"/>
    </xf>
    <xf numFmtId="0" fontId="35" fillId="0" borderId="0" xfId="0" applyFont="1" applyBorder="1" applyAlignment="1">
      <alignment vertical="top"/>
    </xf>
    <xf numFmtId="0" fontId="35" fillId="0" borderId="0" xfId="0" applyFont="1" applyFill="1" applyBorder="1" applyAlignment="1">
      <alignment vertical="top"/>
    </xf>
    <xf numFmtId="0" fontId="34" fillId="0" borderId="0" xfId="0" applyFont="1" applyFill="1" applyBorder="1" applyAlignment="1">
      <alignment vertical="top"/>
    </xf>
    <xf numFmtId="49" fontId="35" fillId="0" borderId="0" xfId="0" applyNumberFormat="1" applyFont="1" applyBorder="1" applyAlignment="1">
      <alignment horizontal="left" vertical="top"/>
    </xf>
    <xf numFmtId="0" fontId="29" fillId="0" borderId="0" xfId="0" applyFont="1" applyBorder="1" applyAlignment="1">
      <alignment vertical="top"/>
    </xf>
    <xf numFmtId="0" fontId="25" fillId="0" borderId="0" xfId="0" applyNumberFormat="1" applyFont="1" applyBorder="1" applyAlignment="1">
      <alignment horizontal="justify" vertical="top" wrapText="1"/>
    </xf>
    <xf numFmtId="0" fontId="26" fillId="0" borderId="0" xfId="0" applyNumberFormat="1" applyFont="1" applyBorder="1" applyAlignment="1">
      <alignment vertical="top"/>
    </xf>
    <xf numFmtId="3" fontId="26" fillId="0" borderId="0" xfId="0" applyNumberFormat="1" applyFont="1" applyBorder="1" applyAlignment="1">
      <alignment vertical="top"/>
    </xf>
    <xf numFmtId="3" fontId="29" fillId="0" borderId="0" xfId="0" applyNumberFormat="1" applyFont="1" applyBorder="1" applyAlignment="1">
      <alignment horizontal="center" vertical="top"/>
    </xf>
    <xf numFmtId="49" fontId="33" fillId="0" borderId="0" xfId="0" applyNumberFormat="1" applyFont="1" applyBorder="1" applyAlignment="1">
      <alignment vertical="top"/>
    </xf>
    <xf numFmtId="0" fontId="33" fillId="0" borderId="0" xfId="0" applyNumberFormat="1" applyFont="1" applyFill="1" applyBorder="1" applyAlignment="1">
      <alignment horizontal="left" vertical="top" wrapText="1"/>
    </xf>
    <xf numFmtId="0" fontId="33" fillId="0" borderId="0" xfId="0" applyFont="1" applyBorder="1" applyAlignment="1">
      <alignment vertical="top"/>
    </xf>
    <xf numFmtId="0" fontId="33" fillId="0" borderId="6" xfId="0" applyNumberFormat="1" applyFont="1" applyFill="1" applyBorder="1" applyAlignment="1">
      <alignment horizontal="left" vertical="top" wrapText="1"/>
    </xf>
    <xf numFmtId="0" fontId="33" fillId="0" borderId="6" xfId="0" applyFont="1" applyBorder="1" applyAlignment="1">
      <alignment vertical="top"/>
    </xf>
    <xf numFmtId="49" fontId="40" fillId="0" borderId="0" xfId="0" applyNumberFormat="1" applyFont="1" applyFill="1" applyAlignment="1">
      <alignment vertical="top"/>
    </xf>
    <xf numFmtId="49" fontId="40" fillId="0" borderId="0" xfId="0" applyNumberFormat="1" applyFont="1" applyFill="1" applyAlignment="1">
      <alignment vertical="top" wrapText="1"/>
    </xf>
    <xf numFmtId="3" fontId="23" fillId="0" borderId="0" xfId="0" applyNumberFormat="1" applyFont="1" applyBorder="1" applyAlignment="1">
      <alignment horizontal="center" vertical="top"/>
    </xf>
    <xf numFmtId="3" fontId="29" fillId="0" borderId="0" xfId="0" applyNumberFormat="1" applyFont="1" applyFill="1" applyBorder="1" applyAlignment="1">
      <alignment horizontal="center" vertical="top"/>
    </xf>
    <xf numFmtId="3" fontId="33" fillId="0" borderId="0" xfId="0" applyNumberFormat="1" applyFont="1" applyFill="1" applyBorder="1" applyAlignment="1">
      <alignment horizontal="right" vertical="top"/>
    </xf>
    <xf numFmtId="3" fontId="33" fillId="0" borderId="6" xfId="0" applyNumberFormat="1" applyFont="1" applyFill="1" applyBorder="1" applyAlignment="1">
      <alignment horizontal="right" vertical="top"/>
    </xf>
    <xf numFmtId="0" fontId="17" fillId="0" borderId="0" xfId="0" applyFont="1" applyFill="1" applyBorder="1" applyAlignment="1">
      <alignment horizontal="justify"/>
    </xf>
    <xf numFmtId="49" fontId="25" fillId="0" borderId="0" xfId="0" applyNumberFormat="1" applyFont="1" applyBorder="1" applyAlignment="1">
      <alignment vertical="top" wrapText="1"/>
    </xf>
    <xf numFmtId="0" fontId="25" fillId="0" borderId="0" xfId="0" applyFont="1" applyAlignment="1">
      <alignment horizontal="left" wrapText="1"/>
    </xf>
    <xf numFmtId="0" fontId="27" fillId="0" borderId="0" xfId="0" applyFont="1" applyFill="1" applyBorder="1" applyAlignment="1">
      <alignment vertical="top"/>
    </xf>
    <xf numFmtId="0" fontId="32" fillId="0" borderId="0" xfId="0" applyFont="1" applyBorder="1" applyAlignment="1">
      <alignment horizontal="left" vertical="top"/>
    </xf>
    <xf numFmtId="0" fontId="33" fillId="0" borderId="0" xfId="0" applyNumberFormat="1" applyFont="1" applyBorder="1" applyAlignment="1">
      <alignment vertical="top"/>
    </xf>
    <xf numFmtId="0" fontId="36" fillId="0" borderId="0" xfId="0" applyNumberFormat="1" applyFont="1" applyBorder="1" applyAlignment="1">
      <alignment horizontal="left" vertical="top"/>
    </xf>
    <xf numFmtId="0" fontId="29" fillId="0" borderId="0" xfId="0" applyNumberFormat="1" applyFont="1" applyFill="1" applyBorder="1" applyAlignment="1">
      <alignment horizontal="left" vertical="top"/>
    </xf>
    <xf numFmtId="0" fontId="40" fillId="0" borderId="0" xfId="0" applyNumberFormat="1" applyFont="1" applyFill="1" applyAlignment="1">
      <alignment vertical="top"/>
    </xf>
    <xf numFmtId="0" fontId="45" fillId="0" borderId="0" xfId="0" applyFont="1" applyBorder="1" applyAlignment="1">
      <alignment horizontal="left" vertical="top"/>
    </xf>
    <xf numFmtId="0" fontId="45" fillId="0" borderId="0" xfId="0" applyNumberFormat="1" applyFont="1" applyFill="1" applyBorder="1" applyAlignment="1">
      <alignment vertical="top"/>
    </xf>
    <xf numFmtId="49" fontId="31" fillId="0" borderId="0" xfId="0" applyNumberFormat="1" applyFont="1" applyBorder="1" applyAlignment="1">
      <alignment vertical="top"/>
    </xf>
    <xf numFmtId="0" fontId="17" fillId="0" borderId="0" xfId="0" applyFont="1" applyFill="1" applyBorder="1" applyAlignment="1">
      <alignment horizontal="center"/>
    </xf>
    <xf numFmtId="0" fontId="0" fillId="0" borderId="0" xfId="0" applyFont="1"/>
    <xf numFmtId="49" fontId="32" fillId="0" borderId="0" xfId="0" applyNumberFormat="1" applyFont="1" applyBorder="1" applyAlignment="1">
      <alignment horizontal="left" vertical="top"/>
    </xf>
    <xf numFmtId="49" fontId="37" fillId="5" borderId="9" xfId="3" applyNumberFormat="1" applyFont="1" applyFill="1" applyBorder="1" applyAlignment="1">
      <alignment horizontal="center" vertical="top"/>
    </xf>
    <xf numFmtId="0" fontId="37" fillId="5" borderId="10" xfId="3" applyNumberFormat="1" applyFont="1" applyFill="1" applyBorder="1" applyAlignment="1">
      <alignment vertical="top"/>
    </xf>
    <xf numFmtId="166" fontId="37" fillId="5" borderId="10" xfId="3" applyNumberFormat="1" applyFont="1" applyFill="1" applyBorder="1" applyAlignment="1">
      <alignment horizontal="center"/>
    </xf>
    <xf numFmtId="4" fontId="37" fillId="5" borderId="10" xfId="3" applyNumberFormat="1" applyFont="1" applyFill="1" applyBorder="1" applyAlignment="1">
      <alignment horizontal="right"/>
    </xf>
    <xf numFmtId="4" fontId="37" fillId="5" borderId="11" xfId="3" applyNumberFormat="1" applyFont="1" applyFill="1" applyBorder="1" applyAlignment="1">
      <alignment horizontal="right"/>
    </xf>
    <xf numFmtId="49" fontId="37" fillId="5" borderId="12" xfId="3" applyNumberFormat="1" applyFont="1" applyFill="1" applyBorder="1" applyAlignment="1">
      <alignment horizontal="center" vertical="top"/>
    </xf>
    <xf numFmtId="0" fontId="37" fillId="5" borderId="13" xfId="3" applyNumberFormat="1" applyFont="1" applyFill="1" applyBorder="1" applyAlignment="1">
      <alignment vertical="top"/>
    </xf>
    <xf numFmtId="166" fontId="37" fillId="5" borderId="13" xfId="3" applyNumberFormat="1" applyFont="1" applyFill="1" applyBorder="1" applyAlignment="1">
      <alignment horizontal="center"/>
    </xf>
    <xf numFmtId="4" fontId="37" fillId="5" borderId="13" xfId="3" applyNumberFormat="1" applyFont="1" applyFill="1" applyBorder="1" applyAlignment="1">
      <alignment horizontal="right"/>
    </xf>
    <xf numFmtId="4" fontId="37" fillId="5" borderId="14" xfId="3" applyNumberFormat="1" applyFont="1" applyFill="1" applyBorder="1" applyAlignment="1">
      <alignment horizontal="right"/>
    </xf>
    <xf numFmtId="49" fontId="31" fillId="6" borderId="15" xfId="3" applyNumberFormat="1" applyFont="1" applyFill="1" applyBorder="1" applyAlignment="1">
      <alignment horizontal="center" vertical="top"/>
    </xf>
    <xf numFmtId="0" fontId="31" fillId="6" borderId="16" xfId="3" applyNumberFormat="1" applyFont="1" applyFill="1" applyBorder="1" applyAlignment="1">
      <alignment vertical="top" wrapText="1"/>
    </xf>
    <xf numFmtId="0" fontId="31" fillId="6" borderId="16" xfId="3" applyNumberFormat="1" applyFont="1" applyFill="1" applyBorder="1" applyAlignment="1">
      <alignment horizontal="center"/>
    </xf>
    <xf numFmtId="4" fontId="31" fillId="6" borderId="16" xfId="3" applyNumberFormat="1" applyFont="1" applyFill="1" applyBorder="1" applyAlignment="1">
      <alignment horizontal="right"/>
    </xf>
    <xf numFmtId="4" fontId="31" fillId="6" borderId="17" xfId="3" applyNumberFormat="1" applyFont="1" applyFill="1" applyBorder="1" applyAlignment="1">
      <alignment horizontal="right"/>
    </xf>
    <xf numFmtId="0" fontId="31" fillId="6" borderId="16" xfId="3" applyNumberFormat="1" applyFont="1" applyFill="1" applyBorder="1" applyAlignment="1">
      <alignment horizontal="left" vertical="top"/>
    </xf>
    <xf numFmtId="166" fontId="31" fillId="6" borderId="16" xfId="3" applyNumberFormat="1" applyFont="1" applyFill="1" applyBorder="1" applyAlignment="1">
      <alignment horizontal="center"/>
    </xf>
    <xf numFmtId="166" fontId="31" fillId="5" borderId="10" xfId="3" applyNumberFormat="1" applyFont="1" applyFill="1" applyBorder="1" applyAlignment="1">
      <alignment horizontal="center"/>
    </xf>
    <xf numFmtId="4" fontId="31" fillId="5" borderId="10" xfId="3" applyNumberFormat="1" applyFont="1" applyFill="1" applyBorder="1" applyAlignment="1">
      <alignment horizontal="right"/>
    </xf>
    <xf numFmtId="0" fontId="31" fillId="6" borderId="16" xfId="3" applyNumberFormat="1" applyFont="1" applyFill="1" applyBorder="1" applyAlignment="1">
      <alignment vertical="top"/>
    </xf>
    <xf numFmtId="4" fontId="31" fillId="6" borderId="16" xfId="3" applyNumberFormat="1" applyFont="1" applyFill="1" applyBorder="1" applyAlignment="1">
      <alignment horizontal="right" vertical="top"/>
    </xf>
    <xf numFmtId="0" fontId="31" fillId="6" borderId="16" xfId="3" applyNumberFormat="1" applyFont="1" applyFill="1" applyBorder="1" applyAlignment="1">
      <alignment horizontal="left" vertical="top" wrapText="1"/>
    </xf>
    <xf numFmtId="4" fontId="31" fillId="5" borderId="10" xfId="3" applyNumberFormat="1" applyFont="1" applyFill="1" applyBorder="1" applyAlignment="1">
      <alignment horizontal="right" vertical="top"/>
    </xf>
    <xf numFmtId="2" fontId="31" fillId="6" borderId="16" xfId="3" applyNumberFormat="1" applyFont="1" applyFill="1" applyBorder="1" applyAlignment="1">
      <alignment vertical="top"/>
    </xf>
    <xf numFmtId="0" fontId="31" fillId="6" borderId="16" xfId="4" applyNumberFormat="1" applyFont="1" applyFill="1" applyBorder="1" applyAlignment="1">
      <alignment horizontal="justify" vertical="top"/>
    </xf>
    <xf numFmtId="0" fontId="37" fillId="5" borderId="10" xfId="8" applyFont="1" applyFill="1" applyBorder="1" applyAlignment="1">
      <alignment vertical="top"/>
    </xf>
    <xf numFmtId="0" fontId="31" fillId="5" borderId="10" xfId="3" applyNumberFormat="1" applyFont="1" applyFill="1" applyBorder="1" applyAlignment="1">
      <alignment horizontal="center"/>
    </xf>
    <xf numFmtId="4" fontId="31" fillId="5" borderId="10" xfId="7" applyNumberFormat="1" applyFont="1" applyFill="1" applyBorder="1" applyAlignment="1">
      <alignment horizontal="right"/>
    </xf>
    <xf numFmtId="49" fontId="31" fillId="6" borderId="15" xfId="7" applyNumberFormat="1" applyFont="1" applyFill="1" applyBorder="1" applyAlignment="1">
      <alignment horizontal="center" vertical="top"/>
    </xf>
    <xf numFmtId="9" fontId="31" fillId="6" borderId="16" xfId="7" applyNumberFormat="1" applyFont="1" applyFill="1" applyBorder="1" applyAlignment="1">
      <alignment horizontal="center"/>
    </xf>
    <xf numFmtId="0" fontId="31" fillId="6" borderId="16" xfId="7" applyNumberFormat="1" applyFont="1" applyFill="1" applyBorder="1" applyAlignment="1">
      <alignment vertical="top"/>
    </xf>
    <xf numFmtId="0" fontId="31" fillId="6" borderId="16" xfId="7" applyNumberFormat="1" applyFont="1" applyFill="1" applyBorder="1" applyAlignment="1">
      <alignment horizontal="center"/>
    </xf>
    <xf numFmtId="0" fontId="31" fillId="6" borderId="16" xfId="8" applyFont="1" applyFill="1" applyBorder="1" applyAlignment="1">
      <alignment vertical="top" wrapText="1"/>
    </xf>
    <xf numFmtId="0" fontId="31" fillId="6" borderId="16" xfId="7" applyNumberFormat="1" applyFont="1" applyFill="1" applyBorder="1" applyAlignment="1">
      <alignment vertical="top" wrapText="1"/>
    </xf>
    <xf numFmtId="4" fontId="31" fillId="6" borderId="16" xfId="7" applyNumberFormat="1" applyFont="1" applyFill="1" applyBorder="1" applyAlignment="1">
      <alignment horizontal="right"/>
    </xf>
    <xf numFmtId="0" fontId="31" fillId="6" borderId="0" xfId="3" applyNumberFormat="1" applyFont="1" applyFill="1" applyBorder="1" applyAlignment="1">
      <alignment vertical="top" wrapText="1"/>
    </xf>
    <xf numFmtId="49" fontId="37" fillId="6" borderId="18" xfId="3" applyNumberFormat="1" applyFont="1" applyFill="1" applyBorder="1" applyAlignment="1">
      <alignment horizontal="center" vertical="top"/>
    </xf>
    <xf numFmtId="0" fontId="37" fillId="6" borderId="19" xfId="3" applyNumberFormat="1" applyFont="1" applyFill="1" applyBorder="1" applyAlignment="1">
      <alignment horizontal="left" vertical="top"/>
    </xf>
    <xf numFmtId="166" fontId="37" fillId="6" borderId="19" xfId="3" applyNumberFormat="1" applyFont="1" applyFill="1" applyBorder="1" applyAlignment="1">
      <alignment horizontal="center"/>
    </xf>
    <xf numFmtId="4" fontId="37" fillId="6" borderId="19" xfId="3" applyNumberFormat="1" applyFont="1" applyFill="1" applyBorder="1" applyAlignment="1">
      <alignment horizontal="right"/>
    </xf>
    <xf numFmtId="4" fontId="31" fillId="6" borderId="20" xfId="3" applyNumberFormat="1" applyFont="1" applyFill="1" applyBorder="1" applyAlignment="1">
      <alignment horizontal="right"/>
    </xf>
    <xf numFmtId="49" fontId="31" fillId="6" borderId="18" xfId="3" applyNumberFormat="1" applyFont="1" applyFill="1" applyBorder="1" applyAlignment="1">
      <alignment horizontal="center" vertical="top"/>
    </xf>
    <xf numFmtId="0" fontId="31" fillId="6" borderId="19" xfId="3" applyNumberFormat="1" applyFont="1" applyFill="1" applyBorder="1" applyAlignment="1">
      <alignment horizontal="left" vertical="top"/>
    </xf>
    <xf numFmtId="166" fontId="31" fillId="6" borderId="19" xfId="3" applyNumberFormat="1" applyFont="1" applyFill="1" applyBorder="1" applyAlignment="1">
      <alignment horizontal="center"/>
    </xf>
    <xf numFmtId="4" fontId="31" fillId="6" borderId="19" xfId="3" applyNumberFormat="1" applyFont="1" applyFill="1" applyBorder="1" applyAlignment="1">
      <alignment horizontal="right"/>
    </xf>
    <xf numFmtId="0" fontId="23" fillId="0" borderId="0" xfId="0" applyNumberFormat="1" applyFont="1" applyBorder="1" applyAlignment="1">
      <alignment horizontal="left" vertical="top"/>
    </xf>
    <xf numFmtId="0" fontId="23" fillId="0" borderId="0" xfId="0" applyFont="1" applyBorder="1" applyAlignment="1">
      <alignment vertical="top" wrapText="1"/>
    </xf>
    <xf numFmtId="4" fontId="31" fillId="6" borderId="23" xfId="3" applyNumberFormat="1" applyFont="1" applyFill="1" applyBorder="1" applyAlignment="1">
      <alignment horizontal="right"/>
    </xf>
    <xf numFmtId="3" fontId="22" fillId="0" borderId="0" xfId="0" applyNumberFormat="1" applyFont="1" applyFill="1" applyBorder="1" applyAlignment="1">
      <alignment horizontal="right" vertical="top"/>
    </xf>
    <xf numFmtId="167" fontId="24" fillId="0" borderId="0" xfId="0" applyNumberFormat="1" applyFont="1" applyFill="1" applyBorder="1" applyAlignment="1">
      <alignment horizontal="justify"/>
    </xf>
    <xf numFmtId="0" fontId="24" fillId="0" borderId="0" xfId="0" applyNumberFormat="1" applyFont="1" applyFill="1" applyBorder="1" applyAlignment="1">
      <alignment horizontal="justify"/>
    </xf>
    <xf numFmtId="0" fontId="50" fillId="0" borderId="0" xfId="11" applyFont="1" applyFill="1" applyBorder="1" applyAlignment="1">
      <alignment horizontal="left"/>
    </xf>
    <xf numFmtId="168" fontId="42" fillId="0" borderId="0" xfId="11" applyNumberFormat="1" applyFont="1" applyFill="1" applyBorder="1" applyAlignment="1"/>
    <xf numFmtId="1" fontId="24" fillId="0" borderId="0" xfId="0" applyNumberFormat="1" applyFont="1" applyFill="1" applyBorder="1" applyAlignment="1">
      <alignment horizontal="left" vertical="top"/>
    </xf>
    <xf numFmtId="0" fontId="24" fillId="0" borderId="0" xfId="0" applyNumberFormat="1" applyFont="1" applyFill="1" applyBorder="1" applyAlignment="1">
      <alignment horizontal="center"/>
    </xf>
    <xf numFmtId="3" fontId="31" fillId="0" borderId="0" xfId="0" applyNumberFormat="1" applyFont="1" applyFill="1" applyBorder="1" applyAlignment="1">
      <alignment horizontal="left" vertical="top"/>
    </xf>
    <xf numFmtId="0" fontId="0" fillId="0" borderId="0" xfId="0" applyFont="1" applyBorder="1"/>
    <xf numFmtId="0" fontId="52" fillId="0" borderId="0" xfId="0" applyNumberFormat="1" applyFont="1" applyBorder="1" applyAlignment="1">
      <alignment horizontal="left" vertical="top"/>
    </xf>
    <xf numFmtId="0" fontId="43" fillId="0" borderId="0" xfId="0" applyFont="1" applyFill="1" applyAlignment="1"/>
    <xf numFmtId="4" fontId="31" fillId="6" borderId="19" xfId="3" applyNumberFormat="1" applyFont="1" applyFill="1" applyBorder="1" applyAlignment="1">
      <alignment horizontal="right" vertical="top"/>
    </xf>
    <xf numFmtId="4" fontId="37" fillId="6" borderId="20" xfId="3" applyNumberFormat="1" applyFont="1" applyFill="1" applyBorder="1" applyAlignment="1">
      <alignment horizontal="right"/>
    </xf>
    <xf numFmtId="0" fontId="37" fillId="6" borderId="19" xfId="3" applyNumberFormat="1" applyFont="1" applyFill="1" applyBorder="1" applyAlignment="1">
      <alignment vertical="top"/>
    </xf>
    <xf numFmtId="4" fontId="40" fillId="0" borderId="0" xfId="0" applyNumberFormat="1" applyFont="1" applyFill="1" applyAlignment="1">
      <alignment horizontal="right"/>
    </xf>
    <xf numFmtId="4" fontId="31" fillId="3" borderId="0" xfId="0" applyNumberFormat="1" applyFont="1" applyFill="1" applyBorder="1" applyAlignment="1">
      <alignment horizontal="center" vertical="center"/>
    </xf>
    <xf numFmtId="4" fontId="38" fillId="0" borderId="0" xfId="0" applyNumberFormat="1" applyFont="1" applyBorder="1" applyAlignment="1">
      <alignment horizontal="right"/>
    </xf>
    <xf numFmtId="4" fontId="31" fillId="0" borderId="0" xfId="0" applyNumberFormat="1" applyFont="1" applyBorder="1" applyAlignment="1">
      <alignment horizontal="right"/>
    </xf>
    <xf numFmtId="4" fontId="35" fillId="0" borderId="0" xfId="0" applyNumberFormat="1" applyFont="1" applyBorder="1" applyAlignment="1">
      <alignment horizontal="right"/>
    </xf>
    <xf numFmtId="4" fontId="35" fillId="0" borderId="0" xfId="0" applyNumberFormat="1" applyFont="1" applyBorder="1" applyAlignment="1">
      <alignment horizontal="center" vertical="center"/>
    </xf>
    <xf numFmtId="4" fontId="54" fillId="0" borderId="0" xfId="0" applyNumberFormat="1" applyFont="1" applyBorder="1" applyAlignment="1">
      <alignment horizontal="right"/>
    </xf>
    <xf numFmtId="4" fontId="54" fillId="0" borderId="0" xfId="0" applyNumberFormat="1" applyFont="1" applyBorder="1" applyAlignment="1">
      <alignment horizontal="right" wrapText="1"/>
    </xf>
    <xf numFmtId="4" fontId="55" fillId="0" borderId="4" xfId="0" applyNumberFormat="1" applyFont="1" applyBorder="1" applyAlignment="1">
      <alignment horizontal="right"/>
    </xf>
    <xf numFmtId="4" fontId="55" fillId="0" borderId="0" xfId="0" applyNumberFormat="1" applyFont="1" applyBorder="1" applyAlignment="1">
      <alignment horizontal="right"/>
    </xf>
    <xf numFmtId="4" fontId="55" fillId="0" borderId="0" xfId="0" applyNumberFormat="1" applyFont="1" applyAlignment="1">
      <alignment horizontal="right"/>
    </xf>
    <xf numFmtId="4" fontId="55" fillId="3" borderId="0" xfId="0" applyNumberFormat="1" applyFont="1" applyFill="1" applyBorder="1" applyAlignment="1">
      <alignment horizontal="right"/>
    </xf>
    <xf numFmtId="4" fontId="55" fillId="0" borderId="0" xfId="0" applyNumberFormat="1" applyFont="1" applyFill="1" applyBorder="1" applyAlignment="1">
      <alignment horizontal="right"/>
    </xf>
    <xf numFmtId="4" fontId="55" fillId="0" borderId="6" xfId="0" applyNumberFormat="1" applyFont="1" applyBorder="1" applyAlignment="1">
      <alignment horizontal="right"/>
    </xf>
    <xf numFmtId="4" fontId="31" fillId="3" borderId="0" xfId="0" applyNumberFormat="1" applyFont="1" applyFill="1" applyBorder="1" applyAlignment="1">
      <alignment horizontal="right"/>
    </xf>
    <xf numFmtId="0" fontId="35" fillId="0" borderId="0" xfId="0" applyFont="1" applyAlignment="1">
      <alignment vertical="top" wrapText="1"/>
    </xf>
    <xf numFmtId="0" fontId="35" fillId="0" borderId="0" xfId="0" applyFont="1" applyAlignment="1">
      <alignment horizontal="center"/>
    </xf>
    <xf numFmtId="0" fontId="35" fillId="0" borderId="0" xfId="0" applyFont="1" applyAlignment="1">
      <alignment vertical="top"/>
    </xf>
    <xf numFmtId="49" fontId="56" fillId="0" borderId="0" xfId="0" applyNumberFormat="1" applyFont="1" applyAlignment="1">
      <alignment vertical="top"/>
    </xf>
    <xf numFmtId="0" fontId="56" fillId="0" borderId="0" xfId="0" applyFont="1" applyAlignment="1">
      <alignment vertical="top" wrapText="1"/>
    </xf>
    <xf numFmtId="0" fontId="56" fillId="0" borderId="0" xfId="0" applyFont="1" applyAlignment="1">
      <alignment horizontal="left" vertical="top" wrapText="1"/>
    </xf>
    <xf numFmtId="2" fontId="0" fillId="0" borderId="24" xfId="13" applyFont="1" applyBorder="1" applyAlignment="1" applyProtection="1">
      <alignment vertical="top"/>
    </xf>
    <xf numFmtId="2" fontId="0" fillId="0" borderId="24" xfId="13" applyFont="1" applyBorder="1" applyAlignment="1" applyProtection="1">
      <alignment horizontal="center"/>
    </xf>
    <xf numFmtId="0" fontId="40" fillId="0" borderId="25" xfId="0" applyNumberFormat="1" applyFont="1" applyFill="1" applyBorder="1" applyAlignment="1">
      <alignment vertical="top"/>
    </xf>
    <xf numFmtId="49" fontId="40" fillId="0" borderId="25" xfId="0" applyNumberFormat="1" applyFont="1" applyFill="1" applyBorder="1" applyAlignment="1">
      <alignment vertical="top" wrapText="1"/>
    </xf>
    <xf numFmtId="4" fontId="40" fillId="0" borderId="25" xfId="0" applyNumberFormat="1" applyFont="1" applyFill="1" applyBorder="1" applyAlignment="1">
      <alignment horizontal="right"/>
    </xf>
    <xf numFmtId="0" fontId="29" fillId="0" borderId="5" xfId="0" applyNumberFormat="1" applyFont="1" applyBorder="1" applyAlignment="1">
      <alignment vertical="top"/>
    </xf>
    <xf numFmtId="4" fontId="55" fillId="0" borderId="5" xfId="0" applyNumberFormat="1" applyFont="1" applyBorder="1" applyAlignment="1">
      <alignment horizontal="right"/>
    </xf>
    <xf numFmtId="0" fontId="33" fillId="0" borderId="7" xfId="0" applyNumberFormat="1" applyFont="1" applyBorder="1" applyAlignment="1">
      <alignment vertical="top"/>
    </xf>
    <xf numFmtId="4" fontId="55" fillId="0" borderId="7" xfId="0" applyNumberFormat="1" applyFont="1" applyBorder="1" applyAlignment="1">
      <alignment horizontal="right"/>
    </xf>
    <xf numFmtId="0" fontId="33" fillId="0" borderId="7" xfId="0" applyNumberFormat="1" applyFont="1" applyFill="1" applyBorder="1" applyAlignment="1">
      <alignment horizontal="left" vertical="top"/>
    </xf>
    <xf numFmtId="0" fontId="31" fillId="3" borderId="0" xfId="0" applyNumberFormat="1" applyFont="1" applyFill="1" applyBorder="1" applyAlignment="1">
      <alignment vertical="top"/>
    </xf>
    <xf numFmtId="49" fontId="31" fillId="3" borderId="0" xfId="0" applyNumberFormat="1" applyFont="1" applyFill="1" applyBorder="1" applyAlignment="1">
      <alignment horizontal="left" vertical="top" wrapText="1"/>
    </xf>
    <xf numFmtId="1" fontId="54" fillId="0" borderId="0" xfId="0" applyNumberFormat="1" applyFont="1" applyBorder="1" applyAlignment="1">
      <alignment horizontal="center"/>
    </xf>
    <xf numFmtId="0" fontId="38" fillId="0" borderId="0" xfId="0" applyFont="1" applyBorder="1" applyAlignment="1">
      <alignment horizontal="center"/>
    </xf>
    <xf numFmtId="0" fontId="31" fillId="0" borderId="0" xfId="0" applyFont="1" applyBorder="1" applyAlignment="1">
      <alignment horizontal="center"/>
    </xf>
    <xf numFmtId="0" fontId="35" fillId="0" borderId="0" xfId="0" applyNumberFormat="1" applyFont="1" applyBorder="1" applyAlignment="1">
      <alignment horizontal="center"/>
    </xf>
    <xf numFmtId="0" fontId="31" fillId="3" borderId="0" xfId="0" applyFont="1" applyFill="1" applyBorder="1" applyAlignment="1">
      <alignment horizontal="center"/>
    </xf>
    <xf numFmtId="0" fontId="54" fillId="0" borderId="0" xfId="0" applyFont="1" applyBorder="1" applyAlignment="1">
      <alignment horizontal="center"/>
    </xf>
    <xf numFmtId="0" fontId="55" fillId="0" borderId="4" xfId="0" applyFont="1" applyFill="1" applyBorder="1" applyAlignment="1">
      <alignment horizontal="center"/>
    </xf>
    <xf numFmtId="0" fontId="31" fillId="0" borderId="0" xfId="0" applyFont="1" applyFill="1" applyBorder="1" applyAlignment="1">
      <alignment horizontal="center"/>
    </xf>
    <xf numFmtId="0" fontId="35" fillId="0" borderId="0" xfId="0" applyFont="1" applyBorder="1" applyAlignment="1">
      <alignment horizontal="center"/>
    </xf>
    <xf numFmtId="0" fontId="55" fillId="0" borderId="0" xfId="0" applyFont="1" applyBorder="1" applyAlignment="1">
      <alignment horizontal="center"/>
    </xf>
    <xf numFmtId="0" fontId="55" fillId="0" borderId="0" xfId="0" applyFont="1" applyAlignment="1">
      <alignment horizontal="center"/>
    </xf>
    <xf numFmtId="0" fontId="54" fillId="0" borderId="0" xfId="0" applyNumberFormat="1" applyFont="1" applyBorder="1" applyAlignment="1">
      <alignment horizontal="center"/>
    </xf>
    <xf numFmtId="0" fontId="55" fillId="0" borderId="0" xfId="0" applyFont="1" applyFill="1" applyBorder="1" applyAlignment="1">
      <alignment horizontal="center"/>
    </xf>
    <xf numFmtId="0" fontId="55" fillId="0" borderId="6" xfId="0" applyFont="1" applyBorder="1" applyAlignment="1">
      <alignment horizontal="center"/>
    </xf>
    <xf numFmtId="0" fontId="40" fillId="0" borderId="0" xfId="0" applyFont="1" applyFill="1" applyAlignment="1">
      <alignment horizontal="center"/>
    </xf>
    <xf numFmtId="0" fontId="54" fillId="0" borderId="0" xfId="0" applyFont="1" applyAlignment="1">
      <alignment horizontal="center"/>
    </xf>
    <xf numFmtId="0" fontId="31" fillId="0" borderId="0" xfId="0" applyFont="1" applyBorder="1" applyAlignment="1">
      <alignment vertical="top" wrapText="1"/>
    </xf>
    <xf numFmtId="0" fontId="37" fillId="0" borderId="0" xfId="0" applyFont="1" applyFill="1" applyAlignment="1">
      <alignment vertical="center" wrapText="1"/>
    </xf>
    <xf numFmtId="0" fontId="35" fillId="0" borderId="0" xfId="0" applyNumberFormat="1" applyFont="1" applyBorder="1" applyAlignment="1">
      <alignment horizontal="left" vertical="top" wrapText="1"/>
    </xf>
    <xf numFmtId="2" fontId="56" fillId="0" borderId="0" xfId="13" applyFont="1" applyBorder="1" applyAlignment="1" applyProtection="1">
      <alignment horizontal="center"/>
    </xf>
    <xf numFmtId="0" fontId="35" fillId="0" borderId="0" xfId="0" applyNumberFormat="1" applyFont="1" applyBorder="1" applyAlignment="1">
      <alignment vertical="top"/>
    </xf>
    <xf numFmtId="0" fontId="54" fillId="0" borderId="0" xfId="0" applyFont="1" applyBorder="1" applyAlignment="1">
      <alignment vertical="top"/>
    </xf>
    <xf numFmtId="0" fontId="54" fillId="0" borderId="0" xfId="0" applyFont="1" applyBorder="1" applyAlignment="1">
      <alignment horizontal="right" vertical="top"/>
    </xf>
    <xf numFmtId="0" fontId="35" fillId="0" borderId="0" xfId="0" applyFont="1" applyBorder="1" applyAlignment="1">
      <alignment horizontal="right" vertical="top"/>
    </xf>
    <xf numFmtId="4" fontId="55" fillId="0" borderId="0" xfId="0" applyNumberFormat="1" applyFont="1" applyFill="1" applyBorder="1" applyAlignment="1">
      <alignment horizontal="center"/>
    </xf>
    <xf numFmtId="0" fontId="55" fillId="0" borderId="5" xfId="0" applyFont="1" applyFill="1" applyBorder="1" applyAlignment="1">
      <alignment horizontal="center"/>
    </xf>
    <xf numFmtId="0" fontId="55" fillId="0" borderId="7" xfId="0" applyFont="1" applyBorder="1" applyAlignment="1">
      <alignment horizontal="center"/>
    </xf>
    <xf numFmtId="0" fontId="33" fillId="0" borderId="7" xfId="0" applyNumberFormat="1" applyFont="1" applyFill="1" applyBorder="1" applyAlignment="1">
      <alignment vertical="top"/>
    </xf>
    <xf numFmtId="0" fontId="33" fillId="0" borderId="6" xfId="0" applyNumberFormat="1" applyFont="1" applyBorder="1" applyAlignment="1">
      <alignment vertical="top"/>
    </xf>
    <xf numFmtId="0" fontId="33" fillId="0" borderId="7" xfId="0" applyNumberFormat="1" applyFont="1" applyFill="1" applyBorder="1" applyAlignment="1">
      <alignment horizontal="left" vertical="top" wrapText="1"/>
    </xf>
    <xf numFmtId="2" fontId="35" fillId="0" borderId="0" xfId="13" applyFont="1" applyBorder="1" applyAlignment="1" applyProtection="1"/>
    <xf numFmtId="2" fontId="35" fillId="0" borderId="0" xfId="13" applyFont="1" applyBorder="1" applyAlignment="1" applyProtection="1">
      <alignment horizontal="center"/>
    </xf>
    <xf numFmtId="0" fontId="40" fillId="0" borderId="25" xfId="0" applyFont="1" applyFill="1" applyBorder="1" applyAlignment="1">
      <alignment horizontal="center"/>
    </xf>
    <xf numFmtId="4" fontId="31" fillId="0" borderId="0" xfId="0" applyNumberFormat="1" applyFont="1" applyBorder="1" applyAlignment="1"/>
    <xf numFmtId="0" fontId="35" fillId="6" borderId="16" xfId="3" applyNumberFormat="1" applyFont="1" applyFill="1" applyBorder="1" applyAlignment="1">
      <alignment vertical="top" wrapText="1"/>
    </xf>
    <xf numFmtId="49" fontId="56" fillId="0" borderId="0" xfId="0" applyNumberFormat="1" applyFont="1" applyAlignment="1">
      <alignment horizontal="left" vertical="top"/>
    </xf>
    <xf numFmtId="0" fontId="34" fillId="0" borderId="0" xfId="0" applyFont="1" applyBorder="1" applyAlignment="1">
      <alignment horizontal="left" vertical="top"/>
    </xf>
    <xf numFmtId="0" fontId="34" fillId="0" borderId="0" xfId="0" applyNumberFormat="1" applyFont="1" applyBorder="1" applyAlignment="1">
      <alignment horizontal="left" vertical="top"/>
    </xf>
    <xf numFmtId="0" fontId="34" fillId="0" borderId="0" xfId="0" applyNumberFormat="1" applyFont="1" applyFill="1" applyBorder="1" applyAlignment="1">
      <alignment horizontal="left" vertical="top"/>
    </xf>
    <xf numFmtId="0" fontId="34" fillId="0" borderId="0" xfId="0" applyFont="1" applyFill="1" applyBorder="1" applyAlignment="1">
      <alignment horizontal="left" vertical="top"/>
    </xf>
    <xf numFmtId="0" fontId="35" fillId="0" borderId="0" xfId="0" applyNumberFormat="1" applyFont="1" applyBorder="1" applyAlignment="1">
      <alignment horizontal="left" vertical="top"/>
    </xf>
    <xf numFmtId="0" fontId="35" fillId="3" borderId="0" xfId="0" applyFont="1" applyFill="1" applyBorder="1" applyAlignment="1">
      <alignment vertical="top"/>
    </xf>
    <xf numFmtId="0" fontId="35" fillId="3" borderId="0" xfId="0" applyNumberFormat="1" applyFont="1" applyFill="1" applyBorder="1" applyAlignment="1">
      <alignment horizontal="left" vertical="top"/>
    </xf>
    <xf numFmtId="49" fontId="35" fillId="0" borderId="0" xfId="0" applyNumberFormat="1" applyFont="1" applyBorder="1" applyAlignment="1">
      <alignment horizontal="right" vertical="top"/>
    </xf>
    <xf numFmtId="0" fontId="56" fillId="0" borderId="0" xfId="0" applyFont="1"/>
    <xf numFmtId="49" fontId="52" fillId="0" borderId="4" xfId="0" applyNumberFormat="1" applyFont="1" applyBorder="1" applyAlignment="1">
      <alignment horizontal="right" vertical="top"/>
    </xf>
    <xf numFmtId="0" fontId="52" fillId="0" borderId="4" xfId="0" applyNumberFormat="1" applyFont="1" applyBorder="1" applyAlignment="1">
      <alignment horizontal="left" vertical="top"/>
    </xf>
    <xf numFmtId="49" fontId="52" fillId="0" borderId="0" xfId="0" applyNumberFormat="1" applyFont="1" applyBorder="1" applyAlignment="1">
      <alignment horizontal="right" vertical="top"/>
    </xf>
    <xf numFmtId="0" fontId="35" fillId="0" borderId="0" xfId="0" applyFont="1" applyFill="1" applyBorder="1" applyAlignment="1">
      <alignment horizontal="left" vertical="top"/>
    </xf>
    <xf numFmtId="49" fontId="35" fillId="0" borderId="0" xfId="0" applyNumberFormat="1" applyFont="1" applyBorder="1" applyAlignment="1">
      <alignment vertical="top"/>
    </xf>
    <xf numFmtId="0" fontId="54" fillId="0" borderId="0" xfId="0" applyNumberFormat="1" applyFont="1" applyBorder="1" applyAlignment="1">
      <alignment horizontal="left" vertical="top"/>
    </xf>
    <xf numFmtId="0" fontId="56" fillId="0" borderId="0" xfId="0" applyFont="1" applyBorder="1"/>
    <xf numFmtId="49" fontId="52" fillId="0" borderId="5" xfId="0" applyNumberFormat="1" applyFont="1" applyBorder="1" applyAlignment="1">
      <alignment horizontal="right" vertical="top"/>
    </xf>
    <xf numFmtId="0" fontId="52" fillId="0" borderId="5" xfId="0" applyNumberFormat="1" applyFont="1" applyBorder="1" applyAlignment="1">
      <alignment horizontal="left" vertical="top"/>
    </xf>
    <xf numFmtId="49" fontId="54" fillId="0" borderId="0" xfId="0" applyNumberFormat="1" applyFont="1" applyBorder="1" applyAlignment="1">
      <alignment vertical="top"/>
    </xf>
    <xf numFmtId="0" fontId="54" fillId="0" borderId="0" xfId="0" applyFont="1" applyAlignment="1">
      <alignment vertical="top"/>
    </xf>
    <xf numFmtId="0" fontId="54" fillId="0" borderId="0" xfId="0" applyNumberFormat="1" applyFont="1" applyAlignment="1">
      <alignment horizontal="left" vertical="top"/>
    </xf>
    <xf numFmtId="49" fontId="52" fillId="0" borderId="0" xfId="0" applyNumberFormat="1" applyFont="1" applyFill="1" applyBorder="1" applyAlignment="1">
      <alignment horizontal="left" vertical="top"/>
    </xf>
    <xf numFmtId="0" fontId="52" fillId="0" borderId="0" xfId="0" applyNumberFormat="1" applyFont="1" applyFill="1" applyBorder="1" applyAlignment="1">
      <alignment horizontal="left" vertical="top"/>
    </xf>
    <xf numFmtId="49" fontId="52" fillId="0" borderId="0" xfId="0" applyNumberFormat="1" applyFont="1" applyBorder="1" applyAlignment="1">
      <alignment vertical="top"/>
    </xf>
    <xf numFmtId="0" fontId="52" fillId="0" borderId="7" xfId="0" applyNumberFormat="1" applyFont="1" applyBorder="1" applyAlignment="1">
      <alignment horizontal="left" vertical="top"/>
    </xf>
    <xf numFmtId="0" fontId="52" fillId="0" borderId="6" xfId="0" applyNumberFormat="1" applyFont="1" applyBorder="1" applyAlignment="1">
      <alignment horizontal="left" vertical="top"/>
    </xf>
    <xf numFmtId="49" fontId="57" fillId="0" borderId="0" xfId="0" applyNumberFormat="1" applyFont="1" applyFill="1" applyAlignment="1">
      <alignment vertical="top"/>
    </xf>
    <xf numFmtId="0" fontId="57" fillId="0" borderId="25" xfId="0" applyNumberFormat="1" applyFont="1" applyFill="1" applyBorder="1" applyAlignment="1">
      <alignment horizontal="left" vertical="top"/>
    </xf>
    <xf numFmtId="49" fontId="52" fillId="0" borderId="0" xfId="0" applyNumberFormat="1" applyFont="1" applyAlignment="1">
      <alignment vertical="top"/>
    </xf>
    <xf numFmtId="0" fontId="35" fillId="6" borderId="0" xfId="3" applyNumberFormat="1" applyFont="1" applyFill="1" applyBorder="1" applyAlignment="1">
      <alignment vertical="top" wrapText="1"/>
    </xf>
    <xf numFmtId="0" fontId="56" fillId="0" borderId="0" xfId="0" applyFont="1" applyAlignment="1">
      <alignment horizontal="center"/>
    </xf>
    <xf numFmtId="2" fontId="56" fillId="0" borderId="24" xfId="13" applyFont="1" applyBorder="1" applyAlignment="1" applyProtection="1">
      <alignment vertical="top"/>
    </xf>
    <xf numFmtId="2" fontId="56" fillId="0" borderId="24" xfId="13" applyFont="1" applyBorder="1" applyAlignment="1" applyProtection="1">
      <alignment horizontal="center"/>
    </xf>
    <xf numFmtId="4" fontId="38" fillId="0" borderId="0" xfId="0" applyNumberFormat="1" applyFont="1" applyBorder="1" applyAlignment="1">
      <alignment horizontal="center"/>
    </xf>
    <xf numFmtId="4" fontId="31" fillId="0" borderId="0" xfId="0" applyNumberFormat="1" applyFont="1" applyBorder="1" applyAlignment="1">
      <alignment horizontal="center"/>
    </xf>
    <xf numFmtId="4" fontId="35" fillId="0" borderId="0" xfId="0" applyNumberFormat="1" applyFont="1" applyBorder="1" applyAlignment="1">
      <alignment horizontal="center"/>
    </xf>
    <xf numFmtId="4" fontId="54" fillId="0" borderId="0" xfId="0" applyNumberFormat="1" applyFont="1" applyBorder="1" applyAlignment="1">
      <alignment horizontal="center"/>
    </xf>
    <xf numFmtId="4" fontId="54" fillId="0" borderId="0" xfId="0" applyNumberFormat="1" applyFont="1" applyBorder="1" applyAlignment="1">
      <alignment horizontal="center" wrapText="1"/>
    </xf>
    <xf numFmtId="4" fontId="55" fillId="0" borderId="4" xfId="0" applyNumberFormat="1" applyFont="1" applyFill="1" applyBorder="1" applyAlignment="1">
      <alignment horizontal="center"/>
    </xf>
    <xf numFmtId="4" fontId="31" fillId="0" borderId="0" xfId="0" applyNumberFormat="1" applyFont="1" applyFill="1" applyBorder="1" applyAlignment="1">
      <alignment horizontal="center"/>
    </xf>
    <xf numFmtId="4" fontId="17" fillId="0" borderId="0" xfId="0" applyNumberFormat="1" applyFont="1" applyFill="1" applyBorder="1" applyAlignment="1">
      <alignment horizontal="center"/>
    </xf>
    <xf numFmtId="4" fontId="55" fillId="0" borderId="0" xfId="0" applyNumberFormat="1" applyFont="1" applyBorder="1" applyAlignment="1">
      <alignment horizontal="center"/>
    </xf>
    <xf numFmtId="4" fontId="55" fillId="0" borderId="0" xfId="0" applyNumberFormat="1" applyFont="1" applyAlignment="1">
      <alignment horizontal="center"/>
    </xf>
    <xf numFmtId="4" fontId="55" fillId="3" borderId="0" xfId="0" applyNumberFormat="1" applyFont="1" applyFill="1" applyBorder="1" applyAlignment="1">
      <alignment horizontal="center"/>
    </xf>
    <xf numFmtId="4" fontId="55" fillId="0" borderId="7" xfId="0" applyNumberFormat="1" applyFont="1" applyBorder="1" applyAlignment="1">
      <alignment horizontal="center"/>
    </xf>
    <xf numFmtId="4" fontId="40" fillId="0" borderId="25" xfId="0" applyNumberFormat="1" applyFont="1" applyFill="1" applyBorder="1" applyAlignment="1">
      <alignment horizontal="center"/>
    </xf>
    <xf numFmtId="169" fontId="35" fillId="0" borderId="0" xfId="0" applyNumberFormat="1" applyFont="1" applyBorder="1" applyAlignment="1">
      <alignment horizontal="right"/>
    </xf>
    <xf numFmtId="169" fontId="35" fillId="3" borderId="0" xfId="0" applyNumberFormat="1" applyFont="1" applyFill="1" applyBorder="1" applyAlignment="1">
      <alignment horizontal="right"/>
    </xf>
    <xf numFmtId="169" fontId="35" fillId="0" borderId="0" xfId="0" applyNumberFormat="1" applyFont="1" applyAlignment="1">
      <alignment horizontal="right"/>
    </xf>
    <xf numFmtId="169" fontId="54" fillId="0" borderId="0" xfId="0" applyNumberFormat="1" applyFont="1" applyAlignment="1">
      <alignment horizontal="right"/>
    </xf>
    <xf numFmtId="169" fontId="54" fillId="0" borderId="0" xfId="0" applyNumberFormat="1" applyFont="1" applyBorder="1" applyAlignment="1">
      <alignment horizontal="right"/>
    </xf>
    <xf numFmtId="169" fontId="54" fillId="0" borderId="4" xfId="0" applyNumberFormat="1" applyFont="1" applyFill="1" applyBorder="1" applyAlignment="1">
      <alignment horizontal="right"/>
    </xf>
    <xf numFmtId="169" fontId="35" fillId="0" borderId="0" xfId="0" applyNumberFormat="1" applyFont="1" applyFill="1" applyBorder="1" applyAlignment="1">
      <alignment horizontal="right"/>
    </xf>
    <xf numFmtId="169" fontId="54" fillId="0" borderId="0" xfId="0" applyNumberFormat="1" applyFont="1" applyFill="1" applyBorder="1" applyAlignment="1">
      <alignment horizontal="right"/>
    </xf>
    <xf numFmtId="169" fontId="35" fillId="0" borderId="0" xfId="0" applyNumberFormat="1" applyFont="1" applyFill="1" applyBorder="1" applyAlignment="1">
      <alignment vertical="top"/>
    </xf>
    <xf numFmtId="169" fontId="54" fillId="0" borderId="7" xfId="0" applyNumberFormat="1" applyFont="1" applyFill="1" applyBorder="1" applyAlignment="1">
      <alignment horizontal="right"/>
    </xf>
    <xf numFmtId="169" fontId="54" fillId="0" borderId="6" xfId="0" applyNumberFormat="1" applyFont="1" applyFill="1" applyBorder="1" applyAlignment="1">
      <alignment horizontal="right"/>
    </xf>
    <xf numFmtId="169" fontId="57" fillId="0" borderId="25" xfId="0" applyNumberFormat="1" applyFont="1" applyFill="1" applyBorder="1" applyAlignment="1">
      <alignment horizontal="right"/>
    </xf>
    <xf numFmtId="169" fontId="54" fillId="0" borderId="5" xfId="0" applyNumberFormat="1" applyFont="1" applyFill="1" applyBorder="1" applyAlignment="1">
      <alignment horizontal="right"/>
    </xf>
    <xf numFmtId="169" fontId="38" fillId="0" borderId="0" xfId="0" applyNumberFormat="1" applyFont="1" applyBorder="1" applyAlignment="1">
      <alignment horizontal="right"/>
    </xf>
    <xf numFmtId="169" fontId="31" fillId="0" borderId="0" xfId="0" applyNumberFormat="1" applyFont="1" applyBorder="1" applyAlignment="1">
      <alignment horizontal="right"/>
    </xf>
    <xf numFmtId="169" fontId="31" fillId="3" borderId="0" xfId="0" applyNumberFormat="1" applyFont="1" applyFill="1" applyBorder="1" applyAlignment="1">
      <alignment horizontal="right"/>
    </xf>
    <xf numFmtId="169" fontId="55" fillId="0" borderId="4" xfId="0" applyNumberFormat="1" applyFont="1" applyFill="1" applyBorder="1" applyAlignment="1">
      <alignment horizontal="right"/>
    </xf>
    <xf numFmtId="169" fontId="31" fillId="0" borderId="0" xfId="0" applyNumberFormat="1" applyFont="1" applyFill="1" applyBorder="1" applyAlignment="1">
      <alignment horizontal="right"/>
    </xf>
    <xf numFmtId="169" fontId="55" fillId="0" borderId="0" xfId="0" applyNumberFormat="1" applyFont="1" applyFill="1" applyBorder="1" applyAlignment="1">
      <alignment horizontal="right"/>
    </xf>
    <xf numFmtId="169" fontId="55" fillId="0" borderId="0" xfId="0" applyNumberFormat="1" applyFont="1" applyBorder="1" applyAlignment="1">
      <alignment horizontal="right"/>
    </xf>
    <xf numFmtId="169" fontId="55" fillId="0" borderId="0" xfId="0" applyNumberFormat="1" applyFont="1" applyAlignment="1">
      <alignment horizontal="right"/>
    </xf>
    <xf numFmtId="169" fontId="55" fillId="3" borderId="0" xfId="0" applyNumberFormat="1" applyFont="1" applyFill="1" applyBorder="1" applyAlignment="1">
      <alignment horizontal="right"/>
    </xf>
    <xf numFmtId="169" fontId="55" fillId="0" borderId="7" xfId="0" applyNumberFormat="1" applyFont="1" applyFill="1" applyBorder="1" applyAlignment="1">
      <alignment horizontal="right"/>
    </xf>
    <xf numFmtId="169" fontId="33" fillId="0" borderId="7" xfId="0" applyNumberFormat="1" applyFont="1" applyFill="1" applyBorder="1" applyAlignment="1">
      <alignment vertical="top"/>
    </xf>
    <xf numFmtId="169" fontId="55" fillId="0" borderId="6" xfId="0" applyNumberFormat="1" applyFont="1" applyFill="1" applyBorder="1" applyAlignment="1">
      <alignment horizontal="right"/>
    </xf>
    <xf numFmtId="169" fontId="40" fillId="0" borderId="0" xfId="0" applyNumberFormat="1" applyFont="1" applyFill="1" applyAlignment="1">
      <alignment horizontal="right"/>
    </xf>
    <xf numFmtId="169" fontId="55" fillId="0" borderId="5" xfId="0" applyNumberFormat="1" applyFont="1" applyFill="1" applyBorder="1" applyAlignment="1">
      <alignment horizontal="right"/>
    </xf>
    <xf numFmtId="170" fontId="56" fillId="0" borderId="0" xfId="13" applyNumberFormat="1" applyFont="1" applyBorder="1" applyAlignment="1" applyProtection="1">
      <alignment horizontal="right"/>
    </xf>
    <xf numFmtId="169" fontId="35" fillId="0" borderId="0" xfId="0" applyNumberFormat="1" applyFont="1" applyBorder="1" applyAlignment="1">
      <alignment horizontal="center" vertical="center"/>
    </xf>
    <xf numFmtId="169" fontId="31" fillId="3" borderId="0" xfId="0" applyNumberFormat="1" applyFont="1" applyFill="1" applyBorder="1" applyAlignment="1">
      <alignment horizontal="center" vertical="center"/>
    </xf>
    <xf numFmtId="169" fontId="54" fillId="0" borderId="0" xfId="0" applyNumberFormat="1" applyFont="1" applyBorder="1" applyAlignment="1">
      <alignment horizontal="right" wrapText="1"/>
    </xf>
    <xf numFmtId="169" fontId="40" fillId="0" borderId="25" xfId="0" applyNumberFormat="1" applyFont="1" applyFill="1" applyBorder="1" applyAlignment="1">
      <alignment horizontal="right"/>
    </xf>
    <xf numFmtId="0" fontId="29" fillId="0" borderId="0" xfId="0" applyNumberFormat="1" applyFont="1" applyFill="1" applyBorder="1" applyAlignment="1">
      <alignment horizontal="right"/>
    </xf>
    <xf numFmtId="4" fontId="33" fillId="0" borderId="0" xfId="0" applyNumberFormat="1" applyFont="1" applyBorder="1" applyAlignment="1">
      <alignment horizontal="right"/>
    </xf>
    <xf numFmtId="0" fontId="33" fillId="0" borderId="8" xfId="0" applyNumberFormat="1" applyFont="1" applyFill="1" applyBorder="1" applyAlignment="1">
      <alignment horizontal="left" vertical="top" wrapText="1"/>
    </xf>
    <xf numFmtId="0" fontId="55" fillId="0" borderId="8" xfId="0" applyFont="1" applyBorder="1" applyAlignment="1">
      <alignment horizontal="center"/>
    </xf>
    <xf numFmtId="169" fontId="55" fillId="0" borderId="8" xfId="0" applyNumberFormat="1" applyFont="1" applyFill="1" applyBorder="1" applyAlignment="1">
      <alignment horizontal="right"/>
    </xf>
    <xf numFmtId="4" fontId="55" fillId="0" borderId="8" xfId="0" applyNumberFormat="1" applyFont="1" applyBorder="1" applyAlignment="1">
      <alignment horizontal="right"/>
    </xf>
    <xf numFmtId="0" fontId="55" fillId="0" borderId="6" xfId="0" applyFont="1" applyFill="1" applyBorder="1" applyAlignment="1">
      <alignment horizontal="center"/>
    </xf>
    <xf numFmtId="49" fontId="31" fillId="6" borderId="21" xfId="3" applyNumberFormat="1" applyFont="1" applyFill="1" applyBorder="1" applyAlignment="1">
      <alignment horizontal="center" vertical="top"/>
    </xf>
    <xf numFmtId="0" fontId="31" fillId="6" borderId="22" xfId="3" applyNumberFormat="1" applyFont="1" applyFill="1" applyBorder="1" applyAlignment="1">
      <alignment vertical="top"/>
    </xf>
    <xf numFmtId="9" fontId="31" fillId="6" borderId="22" xfId="7" applyNumberFormat="1" applyFont="1" applyFill="1" applyBorder="1" applyAlignment="1">
      <alignment horizontal="center"/>
    </xf>
    <xf numFmtId="4" fontId="31" fillId="6" borderId="22" xfId="3" applyNumberFormat="1" applyFont="1" applyFill="1" applyBorder="1" applyAlignment="1">
      <alignment horizontal="right"/>
    </xf>
    <xf numFmtId="49" fontId="31" fillId="6" borderId="26" xfId="0" applyNumberFormat="1" applyFont="1" applyFill="1" applyBorder="1" applyAlignment="1">
      <alignment horizontal="center" vertical="top"/>
    </xf>
    <xf numFmtId="0" fontId="31" fillId="6" borderId="27" xfId="0" applyFont="1" applyFill="1" applyBorder="1" applyAlignment="1">
      <alignment vertical="top"/>
    </xf>
    <xf numFmtId="0" fontId="31" fillId="6" borderId="27" xfId="0" applyFont="1" applyFill="1" applyBorder="1" applyAlignment="1">
      <alignment horizontal="center"/>
    </xf>
    <xf numFmtId="4" fontId="31" fillId="6" borderId="27" xfId="0" applyNumberFormat="1" applyFont="1" applyFill="1" applyBorder="1" applyAlignment="1">
      <alignment horizontal="right"/>
    </xf>
    <xf numFmtId="4" fontId="31" fillId="6" borderId="28" xfId="3" applyNumberFormat="1" applyFont="1" applyFill="1" applyBorder="1" applyAlignment="1">
      <alignment horizontal="right"/>
    </xf>
    <xf numFmtId="0" fontId="31" fillId="6" borderId="22" xfId="7" applyNumberFormat="1" applyFont="1" applyFill="1" applyBorder="1" applyAlignment="1">
      <alignment vertical="top" wrapText="1"/>
    </xf>
    <xf numFmtId="0" fontId="31" fillId="6" borderId="22" xfId="3" applyNumberFormat="1" applyFont="1" applyFill="1" applyBorder="1" applyAlignment="1">
      <alignment horizontal="center"/>
    </xf>
    <xf numFmtId="4" fontId="31" fillId="6" borderId="22" xfId="7" applyNumberFormat="1" applyFont="1" applyFill="1" applyBorder="1" applyAlignment="1">
      <alignment horizontal="right"/>
    </xf>
    <xf numFmtId="0" fontId="31" fillId="6" borderId="19" xfId="3" applyNumberFormat="1" applyFont="1" applyFill="1" applyBorder="1" applyAlignment="1">
      <alignment horizontal="center"/>
    </xf>
    <xf numFmtId="49" fontId="31" fillId="6" borderId="26" xfId="3" applyNumberFormat="1" applyFont="1" applyFill="1" applyBorder="1" applyAlignment="1">
      <alignment horizontal="center" vertical="top"/>
    </xf>
    <xf numFmtId="0" fontId="31" fillId="6" borderId="27" xfId="4" applyNumberFormat="1" applyFont="1" applyFill="1" applyBorder="1" applyAlignment="1">
      <alignment horizontal="justify" vertical="top"/>
    </xf>
    <xf numFmtId="0" fontId="31" fillId="6" borderId="27" xfId="3" applyNumberFormat="1" applyFont="1" applyFill="1" applyBorder="1" applyAlignment="1">
      <alignment horizontal="center"/>
    </xf>
    <xf numFmtId="4" fontId="31" fillId="6" borderId="27" xfId="3" applyNumberFormat="1" applyFont="1" applyFill="1" applyBorder="1" applyAlignment="1">
      <alignment horizontal="right"/>
    </xf>
    <xf numFmtId="49" fontId="31" fillId="6" borderId="29" xfId="3" applyNumberFormat="1" applyFont="1" applyFill="1" applyBorder="1" applyAlignment="1">
      <alignment horizontal="center" vertical="top"/>
    </xf>
    <xf numFmtId="0" fontId="37" fillId="6" borderId="30" xfId="4" applyNumberFormat="1" applyFont="1" applyFill="1" applyBorder="1" applyAlignment="1">
      <alignment horizontal="right" vertical="top"/>
    </xf>
    <xf numFmtId="0" fontId="37" fillId="6" borderId="30" xfId="3" applyNumberFormat="1" applyFont="1" applyFill="1" applyBorder="1" applyAlignment="1">
      <alignment horizontal="right"/>
    </xf>
    <xf numFmtId="4" fontId="37" fillId="6" borderId="30" xfId="3" applyNumberFormat="1" applyFont="1" applyFill="1" applyBorder="1" applyAlignment="1">
      <alignment horizontal="right"/>
    </xf>
    <xf numFmtId="4" fontId="37" fillId="6" borderId="31" xfId="3" applyNumberFormat="1" applyFont="1" applyFill="1" applyBorder="1" applyAlignment="1">
      <alignment horizontal="right"/>
    </xf>
    <xf numFmtId="0" fontId="33" fillId="0" borderId="7" xfId="0" applyFont="1" applyBorder="1" applyAlignment="1">
      <alignment vertical="top"/>
    </xf>
    <xf numFmtId="3" fontId="33" fillId="0" borderId="7" xfId="0" applyNumberFormat="1" applyFont="1" applyFill="1" applyBorder="1" applyAlignment="1">
      <alignment horizontal="right" vertical="top"/>
    </xf>
    <xf numFmtId="0" fontId="33" fillId="0" borderId="7" xfId="0" applyNumberFormat="1" applyFont="1" applyFill="1" applyBorder="1" applyAlignment="1">
      <alignment horizontal="justify" vertical="top" wrapText="1"/>
    </xf>
    <xf numFmtId="0" fontId="33" fillId="0" borderId="8" xfId="0" applyFont="1" applyBorder="1" applyAlignment="1">
      <alignment vertical="top"/>
    </xf>
    <xf numFmtId="3" fontId="33" fillId="0" borderId="8" xfId="0" applyNumberFormat="1" applyFont="1" applyFill="1" applyBorder="1" applyAlignment="1">
      <alignment horizontal="right" vertical="top"/>
    </xf>
    <xf numFmtId="0" fontId="37" fillId="6" borderId="19" xfId="8" applyFont="1" applyFill="1" applyBorder="1" applyAlignment="1">
      <alignment vertical="top"/>
    </xf>
    <xf numFmtId="4" fontId="31" fillId="6" borderId="19" xfId="7" applyNumberFormat="1" applyFont="1" applyFill="1" applyBorder="1" applyAlignment="1">
      <alignment horizontal="right"/>
    </xf>
    <xf numFmtId="0" fontId="37" fillId="6" borderId="19" xfId="4" applyNumberFormat="1" applyFont="1" applyFill="1" applyBorder="1" applyAlignment="1">
      <alignment horizontal="right" vertical="top"/>
    </xf>
    <xf numFmtId="0" fontId="37" fillId="6" borderId="19" xfId="3" applyNumberFormat="1" applyFont="1" applyFill="1" applyBorder="1" applyAlignment="1">
      <alignment horizontal="right"/>
    </xf>
    <xf numFmtId="0" fontId="31" fillId="6" borderId="27" xfId="3" applyNumberFormat="1" applyFont="1" applyFill="1" applyBorder="1" applyAlignment="1">
      <alignment horizontal="left" vertical="top"/>
    </xf>
    <xf numFmtId="0" fontId="31" fillId="0" borderId="0" xfId="0" applyFont="1" applyFill="1" applyAlignment="1">
      <alignment vertical="center" wrapText="1"/>
    </xf>
    <xf numFmtId="0" fontId="37" fillId="6" borderId="30" xfId="3" applyNumberFormat="1" applyFont="1" applyFill="1" applyBorder="1" applyAlignment="1">
      <alignment horizontal="right" vertical="top"/>
    </xf>
    <xf numFmtId="0" fontId="37" fillId="6" borderId="30" xfId="3" applyNumberFormat="1" applyFont="1" applyFill="1" applyBorder="1" applyAlignment="1">
      <alignment horizontal="center"/>
    </xf>
    <xf numFmtId="0" fontId="31" fillId="0" borderId="0" xfId="2" applyFont="1" applyBorder="1" applyAlignment="1">
      <alignment horizontal="left" vertical="top" wrapText="1"/>
    </xf>
    <xf numFmtId="0" fontId="31" fillId="6" borderId="22" xfId="3" applyNumberFormat="1" applyFont="1" applyFill="1" applyBorder="1" applyAlignment="1">
      <alignment vertical="top" wrapText="1"/>
    </xf>
    <xf numFmtId="49" fontId="31" fillId="6" borderId="33" xfId="3" applyNumberFormat="1" applyFont="1" applyFill="1" applyBorder="1" applyAlignment="1">
      <alignment horizontal="center" vertical="top"/>
    </xf>
    <xf numFmtId="0" fontId="31" fillId="6" borderId="34" xfId="3" applyNumberFormat="1" applyFont="1" applyFill="1" applyBorder="1" applyAlignment="1">
      <alignment vertical="top" wrapText="1"/>
    </xf>
    <xf numFmtId="0" fontId="31" fillId="6" borderId="34" xfId="3" applyNumberFormat="1" applyFont="1" applyFill="1" applyBorder="1" applyAlignment="1">
      <alignment horizontal="center"/>
    </xf>
    <xf numFmtId="4" fontId="31" fillId="6" borderId="34" xfId="3" applyNumberFormat="1" applyFont="1" applyFill="1" applyBorder="1" applyAlignment="1">
      <alignment horizontal="right"/>
    </xf>
    <xf numFmtId="4" fontId="31" fillId="6" borderId="35" xfId="3" applyNumberFormat="1" applyFont="1" applyFill="1" applyBorder="1" applyAlignment="1">
      <alignment horizontal="right"/>
    </xf>
    <xf numFmtId="49" fontId="31" fillId="6" borderId="36" xfId="3" applyNumberFormat="1" applyFont="1" applyFill="1" applyBorder="1" applyAlignment="1">
      <alignment horizontal="center" vertical="top"/>
    </xf>
    <xf numFmtId="0" fontId="31" fillId="6" borderId="37" xfId="3" applyNumberFormat="1" applyFont="1" applyFill="1" applyBorder="1" applyAlignment="1">
      <alignment vertical="top" wrapText="1"/>
    </xf>
    <xf numFmtId="0" fontId="31" fillId="6" borderId="37" xfId="3" applyNumberFormat="1" applyFont="1" applyFill="1" applyBorder="1" applyAlignment="1">
      <alignment horizontal="center"/>
    </xf>
    <xf numFmtId="4" fontId="31" fillId="6" borderId="37" xfId="3" applyNumberFormat="1" applyFont="1" applyFill="1" applyBorder="1" applyAlignment="1">
      <alignment horizontal="right"/>
    </xf>
    <xf numFmtId="4" fontId="31" fillId="6" borderId="38" xfId="3" applyNumberFormat="1" applyFont="1" applyFill="1" applyBorder="1" applyAlignment="1">
      <alignment horizontal="right"/>
    </xf>
    <xf numFmtId="49" fontId="31" fillId="6" borderId="39" xfId="3" applyNumberFormat="1" applyFont="1" applyFill="1" applyBorder="1" applyAlignment="1">
      <alignment horizontal="center" vertical="top"/>
    </xf>
    <xf numFmtId="0" fontId="37" fillId="6" borderId="40" xfId="3" applyNumberFormat="1" applyFont="1" applyFill="1" applyBorder="1" applyAlignment="1">
      <alignment horizontal="right" wrapText="1"/>
    </xf>
    <xf numFmtId="0" fontId="37" fillId="6" borderId="40" xfId="3" applyNumberFormat="1" applyFont="1" applyFill="1" applyBorder="1" applyAlignment="1">
      <alignment horizontal="right"/>
    </xf>
    <xf numFmtId="4" fontId="37" fillId="6" borderId="40" xfId="3" applyNumberFormat="1" applyFont="1" applyFill="1" applyBorder="1" applyAlignment="1">
      <alignment horizontal="right"/>
    </xf>
    <xf numFmtId="4" fontId="37" fillId="6" borderId="41" xfId="3" applyNumberFormat="1" applyFont="1" applyFill="1" applyBorder="1" applyAlignment="1">
      <alignment horizontal="right"/>
    </xf>
    <xf numFmtId="0" fontId="37" fillId="6" borderId="40" xfId="3" applyNumberFormat="1" applyFont="1" applyFill="1" applyBorder="1" applyAlignment="1">
      <alignment horizontal="center"/>
    </xf>
    <xf numFmtId="49" fontId="0" fillId="0" borderId="24" xfId="13" applyNumberFormat="1" applyFont="1" applyBorder="1" applyAlignment="1" applyProtection="1">
      <alignment horizontal="center" vertical="top"/>
    </xf>
    <xf numFmtId="49" fontId="0" fillId="0" borderId="0" xfId="13" applyNumberFormat="1" applyFont="1" applyBorder="1" applyAlignment="1" applyProtection="1">
      <alignment horizontal="center" vertical="top"/>
    </xf>
    <xf numFmtId="49" fontId="31" fillId="0" borderId="0" xfId="0" applyNumberFormat="1" applyFont="1" applyAlignment="1">
      <alignment horizontal="center" vertical="top"/>
    </xf>
    <xf numFmtId="0" fontId="31" fillId="0" borderId="0" xfId="0" applyFont="1" applyAlignment="1">
      <alignment horizontal="right"/>
    </xf>
    <xf numFmtId="49" fontId="31" fillId="0" borderId="24" xfId="13" applyNumberFormat="1" applyFont="1" applyBorder="1" applyAlignment="1" applyProtection="1">
      <alignment horizontal="center" vertical="top"/>
    </xf>
    <xf numFmtId="2" fontId="31" fillId="0" borderId="24" xfId="13" applyFont="1" applyBorder="1" applyAlignment="1" applyProtection="1">
      <alignment horizontal="right"/>
    </xf>
    <xf numFmtId="49" fontId="31" fillId="0" borderId="0" xfId="13" applyNumberFormat="1" applyFont="1" applyBorder="1" applyAlignment="1" applyProtection="1">
      <alignment horizontal="center" vertical="top"/>
    </xf>
    <xf numFmtId="0" fontId="31" fillId="0" borderId="0" xfId="0" applyFont="1" applyFill="1" applyBorder="1" applyAlignment="1">
      <alignment horizontal="left" vertical="top" wrapText="1"/>
    </xf>
    <xf numFmtId="0" fontId="31" fillId="6" borderId="0" xfId="0" applyFont="1" applyFill="1" applyBorder="1" applyAlignment="1">
      <alignment horizontal="left" vertical="top" wrapText="1"/>
    </xf>
    <xf numFmtId="2" fontId="31" fillId="0" borderId="0" xfId="13" applyFont="1" applyBorder="1" applyAlignment="1" applyProtection="1">
      <alignment horizontal="left" vertical="top"/>
    </xf>
    <xf numFmtId="0" fontId="31" fillId="0" borderId="0" xfId="0" applyFont="1" applyFill="1" applyAlignment="1">
      <alignment horizontal="left" wrapText="1"/>
    </xf>
    <xf numFmtId="2" fontId="0" fillId="0" borderId="0" xfId="13" applyFont="1" applyBorder="1" applyAlignment="1" applyProtection="1">
      <alignment horizontal="right"/>
    </xf>
    <xf numFmtId="2" fontId="59" fillId="0" borderId="0" xfId="13" applyFont="1" applyBorder="1" applyAlignment="1" applyProtection="1">
      <alignment horizontal="right"/>
    </xf>
    <xf numFmtId="170" fontId="31" fillId="0" borderId="0" xfId="0" applyNumberFormat="1" applyFont="1" applyAlignment="1">
      <alignment horizontal="right"/>
    </xf>
    <xf numFmtId="4" fontId="37" fillId="6" borderId="37" xfId="3" applyNumberFormat="1" applyFont="1" applyFill="1" applyBorder="1" applyAlignment="1">
      <alignment horizontal="right"/>
    </xf>
    <xf numFmtId="4" fontId="37" fillId="6" borderId="38" xfId="3" applyNumberFormat="1" applyFont="1" applyFill="1" applyBorder="1" applyAlignment="1">
      <alignment horizontal="right"/>
    </xf>
    <xf numFmtId="0" fontId="37" fillId="6" borderId="37" xfId="3" applyNumberFormat="1" applyFont="1" applyFill="1" applyBorder="1" applyAlignment="1">
      <alignment horizontal="right"/>
    </xf>
    <xf numFmtId="49" fontId="37" fillId="6" borderId="36" xfId="3" applyNumberFormat="1" applyFont="1" applyFill="1" applyBorder="1" applyAlignment="1">
      <alignment horizontal="right"/>
    </xf>
    <xf numFmtId="0" fontId="37" fillId="6" borderId="37" xfId="3" applyNumberFormat="1" applyFont="1" applyFill="1" applyBorder="1" applyAlignment="1">
      <alignment horizontal="right" wrapText="1"/>
    </xf>
    <xf numFmtId="49" fontId="37" fillId="6" borderId="39" xfId="3" applyNumberFormat="1" applyFont="1" applyFill="1" applyBorder="1" applyAlignment="1">
      <alignment horizontal="right"/>
    </xf>
    <xf numFmtId="0" fontId="33" fillId="0" borderId="0" xfId="0" applyNumberFormat="1" applyFont="1" applyBorder="1" applyAlignment="1">
      <alignment horizontal="center"/>
    </xf>
    <xf numFmtId="0" fontId="33" fillId="0" borderId="7" xfId="0" applyFont="1" applyBorder="1" applyAlignment="1"/>
    <xf numFmtId="3" fontId="33" fillId="0" borderId="7" xfId="0" applyNumberFormat="1" applyFont="1" applyFill="1" applyBorder="1" applyAlignment="1">
      <alignment horizontal="right"/>
    </xf>
    <xf numFmtId="0" fontId="22" fillId="0" borderId="0" xfId="0" applyNumberFormat="1" applyFont="1" applyBorder="1" applyAlignment="1">
      <alignment horizontal="center"/>
    </xf>
    <xf numFmtId="49" fontId="22" fillId="0" borderId="0" xfId="0" applyNumberFormat="1" applyFont="1" applyBorder="1" applyAlignment="1">
      <alignment horizontal="left" wrapText="1"/>
    </xf>
    <xf numFmtId="0" fontId="29" fillId="0" borderId="0" xfId="0" applyFont="1" applyBorder="1" applyAlignment="1"/>
    <xf numFmtId="3" fontId="29" fillId="0" borderId="0" xfId="0" applyNumberFormat="1" applyFont="1" applyBorder="1" applyAlignment="1">
      <alignment horizontal="center"/>
    </xf>
    <xf numFmtId="0" fontId="33" fillId="0" borderId="0" xfId="0" applyNumberFormat="1" applyFont="1" applyFill="1" applyBorder="1" applyAlignment="1">
      <alignment horizontal="left" wrapText="1"/>
    </xf>
    <xf numFmtId="0" fontId="33" fillId="0" borderId="0" xfId="0" applyFont="1" applyBorder="1" applyAlignment="1"/>
    <xf numFmtId="3" fontId="33" fillId="0" borderId="0" xfId="0" applyNumberFormat="1" applyFont="1" applyFill="1" applyBorder="1" applyAlignment="1">
      <alignment horizontal="right"/>
    </xf>
    <xf numFmtId="0" fontId="33" fillId="0" borderId="7" xfId="0" applyNumberFormat="1" applyFont="1" applyFill="1" applyBorder="1" applyAlignment="1">
      <alignment horizontal="justify" wrapText="1"/>
    </xf>
    <xf numFmtId="0" fontId="33" fillId="0" borderId="8" xfId="0" applyNumberFormat="1" applyFont="1" applyFill="1" applyBorder="1" applyAlignment="1">
      <alignment horizontal="left" wrapText="1"/>
    </xf>
    <xf numFmtId="0" fontId="33" fillId="0" borderId="8" xfId="0" applyFont="1" applyBorder="1" applyAlignment="1"/>
    <xf numFmtId="3" fontId="33" fillId="0" borderId="8" xfId="0" applyNumberFormat="1" applyFont="1" applyFill="1" applyBorder="1" applyAlignment="1">
      <alignment horizontal="right"/>
    </xf>
    <xf numFmtId="0" fontId="40" fillId="0" borderId="0" xfId="0" applyNumberFormat="1" applyFont="1" applyFill="1" applyAlignment="1"/>
    <xf numFmtId="49" fontId="40" fillId="0" borderId="8" xfId="0" applyNumberFormat="1" applyFont="1" applyFill="1" applyBorder="1" applyAlignment="1">
      <alignment wrapText="1"/>
    </xf>
    <xf numFmtId="0" fontId="41" fillId="0" borderId="8" xfId="0" applyFont="1" applyFill="1" applyBorder="1" applyAlignment="1"/>
    <xf numFmtId="3" fontId="41" fillId="0" borderId="8" xfId="0" applyNumberFormat="1" applyFont="1" applyFill="1" applyBorder="1" applyAlignment="1"/>
    <xf numFmtId="4" fontId="40" fillId="0" borderId="8" xfId="0" applyNumberFormat="1" applyFont="1" applyFill="1" applyBorder="1" applyAlignment="1">
      <alignment horizontal="right"/>
    </xf>
    <xf numFmtId="0" fontId="29" fillId="0" borderId="0" xfId="0" applyNumberFormat="1" applyFont="1" applyBorder="1" applyAlignment="1"/>
    <xf numFmtId="4" fontId="33" fillId="0" borderId="7" xfId="0" applyNumberFormat="1" applyFont="1" applyBorder="1" applyAlignment="1">
      <alignment horizontal="right"/>
    </xf>
    <xf numFmtId="4" fontId="29" fillId="0" borderId="7" xfId="0" applyNumberFormat="1" applyFont="1" applyBorder="1" applyAlignment="1">
      <alignment horizontal="right"/>
    </xf>
    <xf numFmtId="4" fontId="33" fillId="0" borderId="8" xfId="0" applyNumberFormat="1" applyFont="1" applyBorder="1" applyAlignment="1">
      <alignment horizontal="right"/>
    </xf>
    <xf numFmtId="0" fontId="33" fillId="0" borderId="7" xfId="0" applyNumberFormat="1" applyFont="1" applyBorder="1" applyAlignment="1">
      <alignment horizontal="center"/>
    </xf>
    <xf numFmtId="0" fontId="33" fillId="0" borderId="32" xfId="0" applyNumberFormat="1" applyFont="1" applyBorder="1" applyAlignment="1">
      <alignment horizontal="center"/>
    </xf>
    <xf numFmtId="0" fontId="41" fillId="0" borderId="25" xfId="0" applyFont="1" applyFill="1" applyBorder="1" applyAlignment="1">
      <alignment vertical="top"/>
    </xf>
    <xf numFmtId="3" fontId="41" fillId="0" borderId="25" xfId="0" applyNumberFormat="1" applyFont="1" applyFill="1" applyBorder="1" applyAlignment="1">
      <alignment vertical="top"/>
    </xf>
    <xf numFmtId="49" fontId="61" fillId="0" borderId="5" xfId="0" applyNumberFormat="1" applyFont="1" applyFill="1" applyBorder="1" applyAlignment="1">
      <alignment horizontal="right" vertical="top" wrapText="1"/>
    </xf>
    <xf numFmtId="0" fontId="29" fillId="0" borderId="5" xfId="0" applyFont="1" applyFill="1" applyBorder="1" applyAlignment="1">
      <alignment horizontal="right" vertical="top"/>
    </xf>
    <xf numFmtId="3" fontId="29" fillId="0" borderId="5" xfId="0" applyNumberFormat="1" applyFont="1" applyFill="1" applyBorder="1" applyAlignment="1">
      <alignment horizontal="right" vertical="top"/>
    </xf>
    <xf numFmtId="0" fontId="33" fillId="0" borderId="8" xfId="0" applyNumberFormat="1" applyFont="1" applyBorder="1" applyAlignment="1">
      <alignment horizontal="center"/>
    </xf>
    <xf numFmtId="49" fontId="61" fillId="0" borderId="5" xfId="0" applyNumberFormat="1" applyFont="1" applyFill="1" applyBorder="1" applyAlignment="1">
      <alignment horizontal="right" wrapText="1"/>
    </xf>
    <xf numFmtId="0" fontId="29" fillId="0" borderId="5" xfId="0" applyFont="1" applyFill="1" applyBorder="1" applyAlignment="1">
      <alignment horizontal="right"/>
    </xf>
    <xf numFmtId="3" fontId="29" fillId="0" borderId="5" xfId="0" applyNumberFormat="1" applyFont="1" applyFill="1" applyBorder="1" applyAlignment="1">
      <alignment horizontal="right"/>
    </xf>
    <xf numFmtId="4" fontId="33" fillId="0" borderId="5" xfId="0" applyNumberFormat="1" applyFont="1" applyBorder="1" applyAlignment="1">
      <alignment horizontal="right"/>
    </xf>
    <xf numFmtId="0" fontId="33" fillId="0" borderId="8" xfId="0" applyNumberFormat="1" applyFont="1" applyBorder="1" applyAlignment="1">
      <alignment vertical="top"/>
    </xf>
    <xf numFmtId="49" fontId="32" fillId="7" borderId="4" xfId="0" applyNumberFormat="1" applyFont="1" applyFill="1" applyBorder="1" applyAlignment="1">
      <alignment horizontal="right" vertical="top"/>
    </xf>
    <xf numFmtId="0" fontId="32" fillId="7" borderId="4" xfId="0" applyFont="1" applyFill="1" applyBorder="1" applyAlignment="1">
      <alignment vertical="top" wrapText="1"/>
    </xf>
    <xf numFmtId="0" fontId="32" fillId="7" borderId="4" xfId="0" applyNumberFormat="1" applyFont="1" applyFill="1" applyBorder="1" applyAlignment="1">
      <alignment horizontal="left" vertical="top"/>
    </xf>
    <xf numFmtId="0" fontId="48" fillId="7" borderId="4" xfId="0" applyFont="1" applyFill="1" applyBorder="1" applyAlignment="1">
      <alignment horizontal="center"/>
    </xf>
    <xf numFmtId="169" fontId="48" fillId="7" borderId="4" xfId="0" applyNumberFormat="1" applyFont="1" applyFill="1" applyBorder="1" applyAlignment="1">
      <alignment horizontal="right"/>
    </xf>
    <xf numFmtId="4" fontId="48" fillId="7" borderId="4" xfId="0" applyNumberFormat="1" applyFont="1" applyFill="1" applyBorder="1" applyAlignment="1">
      <alignment horizontal="right"/>
    </xf>
    <xf numFmtId="0" fontId="34" fillId="7" borderId="32" xfId="0" applyNumberFormat="1" applyFont="1" applyFill="1" applyBorder="1" applyAlignment="1">
      <alignment horizontal="left" vertical="top"/>
    </xf>
    <xf numFmtId="0" fontId="32" fillId="7" borderId="32" xfId="0" applyFont="1" applyFill="1" applyBorder="1" applyAlignment="1">
      <alignment vertical="top" wrapText="1"/>
    </xf>
    <xf numFmtId="49" fontId="31" fillId="7" borderId="32" xfId="0" applyNumberFormat="1" applyFont="1" applyFill="1" applyBorder="1" applyAlignment="1">
      <alignment horizontal="center"/>
    </xf>
    <xf numFmtId="4" fontId="31" fillId="7" borderId="32" xfId="0" applyNumberFormat="1" applyFont="1" applyFill="1" applyBorder="1" applyAlignment="1">
      <alignment horizontal="right"/>
    </xf>
    <xf numFmtId="49" fontId="32" fillId="7" borderId="32" xfId="0" applyNumberFormat="1" applyFont="1" applyFill="1" applyBorder="1" applyAlignment="1">
      <alignment horizontal="right" vertical="top"/>
    </xf>
    <xf numFmtId="0" fontId="32" fillId="7" borderId="32" xfId="0" applyNumberFormat="1" applyFont="1" applyFill="1" applyBorder="1" applyAlignment="1">
      <alignment horizontal="left" vertical="top"/>
    </xf>
    <xf numFmtId="49" fontId="48" fillId="7" borderId="32" xfId="0" applyNumberFormat="1" applyFont="1" applyFill="1" applyBorder="1" applyAlignment="1">
      <alignment horizontal="center"/>
    </xf>
    <xf numFmtId="169" fontId="48" fillId="7" borderId="32" xfId="0" applyNumberFormat="1" applyFont="1" applyFill="1" applyBorder="1" applyAlignment="1">
      <alignment horizontal="right"/>
    </xf>
    <xf numFmtId="4" fontId="48" fillId="7" borderId="32" xfId="0" applyNumberFormat="1" applyFont="1" applyFill="1" applyBorder="1" applyAlignment="1">
      <alignment horizontal="right"/>
    </xf>
    <xf numFmtId="4" fontId="38" fillId="7" borderId="3" xfId="0" applyNumberFormat="1" applyFont="1" applyFill="1" applyBorder="1" applyAlignment="1">
      <alignment horizontal="right"/>
    </xf>
    <xf numFmtId="49" fontId="32" fillId="7" borderId="42" xfId="0" applyNumberFormat="1" applyFont="1" applyFill="1" applyBorder="1" applyAlignment="1">
      <alignment horizontal="right" vertical="top"/>
    </xf>
    <xf numFmtId="0" fontId="32" fillId="7" borderId="32" xfId="0" applyNumberFormat="1" applyFont="1" applyFill="1" applyBorder="1" applyAlignment="1">
      <alignment vertical="top"/>
    </xf>
    <xf numFmtId="0" fontId="31" fillId="7" borderId="32" xfId="0" applyFont="1" applyFill="1" applyBorder="1" applyAlignment="1">
      <alignment horizontal="center"/>
    </xf>
    <xf numFmtId="169" fontId="31" fillId="7" borderId="32" xfId="0" applyNumberFormat="1" applyFont="1" applyFill="1" applyBorder="1" applyAlignment="1">
      <alignment horizontal="right"/>
    </xf>
    <xf numFmtId="4" fontId="31" fillId="7" borderId="3" xfId="0" applyNumberFormat="1" applyFont="1" applyFill="1" applyBorder="1" applyAlignment="1">
      <alignment horizontal="right"/>
    </xf>
    <xf numFmtId="0" fontId="48" fillId="7" borderId="32" xfId="0" applyFont="1" applyFill="1" applyBorder="1" applyAlignment="1">
      <alignment horizontal="center"/>
    </xf>
    <xf numFmtId="4" fontId="48" fillId="7" borderId="3" xfId="0" applyNumberFormat="1" applyFont="1" applyFill="1" applyBorder="1" applyAlignment="1">
      <alignment horizontal="right"/>
    </xf>
    <xf numFmtId="4" fontId="31" fillId="7" borderId="32" xfId="0" applyNumberFormat="1" applyFont="1" applyFill="1" applyBorder="1" applyAlignment="1">
      <alignment horizontal="center"/>
    </xf>
    <xf numFmtId="0" fontId="31" fillId="6" borderId="0" xfId="3" applyNumberFormat="1" applyFont="1" applyFill="1" applyBorder="1" applyAlignment="1">
      <alignment horizontal="center"/>
    </xf>
    <xf numFmtId="49" fontId="31" fillId="6" borderId="0" xfId="3" applyNumberFormat="1" applyFont="1" applyFill="1" applyBorder="1" applyAlignment="1">
      <alignment horizontal="center" vertical="top"/>
    </xf>
    <xf numFmtId="4" fontId="31" fillId="6" borderId="0" xfId="3" applyNumberFormat="1" applyFont="1" applyFill="1" applyBorder="1" applyAlignment="1">
      <alignment horizontal="right"/>
    </xf>
    <xf numFmtId="0" fontId="31" fillId="6" borderId="0" xfId="0" applyFont="1" applyFill="1" applyBorder="1" applyAlignment="1">
      <alignment vertical="top" wrapText="1"/>
    </xf>
    <xf numFmtId="4" fontId="31" fillId="6" borderId="0" xfId="0" applyNumberFormat="1" applyFont="1" applyFill="1" applyBorder="1" applyAlignment="1">
      <alignment horizontal="right" wrapText="1"/>
    </xf>
    <xf numFmtId="0" fontId="31" fillId="0" borderId="0" xfId="0" applyFont="1"/>
    <xf numFmtId="0" fontId="59" fillId="0" borderId="0" xfId="0" applyFont="1" applyAlignment="1">
      <alignment horizontal="right"/>
    </xf>
    <xf numFmtId="4" fontId="59" fillId="0" borderId="0" xfId="0" applyNumberFormat="1" applyFont="1" applyAlignment="1">
      <alignment horizontal="right"/>
    </xf>
    <xf numFmtId="0" fontId="24" fillId="0" borderId="0" xfId="0" applyNumberFormat="1" applyFont="1" applyFill="1" applyBorder="1" applyAlignment="1">
      <alignment horizontal="right"/>
    </xf>
    <xf numFmtId="4" fontId="31" fillId="0" borderId="0" xfId="0" applyNumberFormat="1" applyFont="1" applyAlignment="1">
      <alignment horizontal="right"/>
    </xf>
    <xf numFmtId="0" fontId="31" fillId="0" borderId="0" xfId="0" applyNumberFormat="1" applyFont="1" applyFill="1" applyBorder="1" applyAlignment="1">
      <alignment horizontal="justify"/>
    </xf>
    <xf numFmtId="0" fontId="31" fillId="0" borderId="0" xfId="0" applyNumberFormat="1" applyFont="1" applyFill="1" applyBorder="1" applyAlignment="1">
      <alignment horizontal="right"/>
    </xf>
    <xf numFmtId="4" fontId="31" fillId="0" borderId="0" xfId="0" applyNumberFormat="1" applyFont="1" applyFill="1" applyBorder="1" applyAlignment="1">
      <alignment horizontal="right"/>
    </xf>
    <xf numFmtId="0" fontId="31" fillId="0" borderId="0" xfId="0" applyFont="1" applyAlignment="1">
      <alignment horizontal="right" wrapText="1"/>
    </xf>
    <xf numFmtId="4" fontId="31" fillId="0" borderId="0" xfId="0" applyNumberFormat="1" applyFont="1" applyAlignment="1">
      <alignment horizontal="right" wrapText="1"/>
    </xf>
    <xf numFmtId="0" fontId="31" fillId="0" borderId="0" xfId="0" applyNumberFormat="1" applyFont="1" applyBorder="1" applyAlignment="1">
      <alignment horizontal="left" vertical="top" wrapText="1"/>
    </xf>
    <xf numFmtId="0" fontId="31" fillId="0" borderId="8" xfId="0" applyNumberFormat="1" applyFont="1" applyFill="1" applyBorder="1" applyAlignment="1">
      <alignment horizontal="justify"/>
    </xf>
    <xf numFmtId="0" fontId="31" fillId="0" borderId="8" xfId="0" applyNumberFormat="1" applyFont="1" applyFill="1" applyBorder="1" applyAlignment="1">
      <alignment horizontal="right"/>
    </xf>
    <xf numFmtId="4" fontId="31" fillId="0" borderId="8" xfId="0" applyNumberFormat="1" applyFont="1" applyFill="1" applyBorder="1" applyAlignment="1">
      <alignment horizontal="right"/>
    </xf>
    <xf numFmtId="0" fontId="31" fillId="0" borderId="6" xfId="0" applyNumberFormat="1" applyFont="1" applyFill="1" applyBorder="1" applyAlignment="1">
      <alignment horizontal="justify"/>
    </xf>
    <xf numFmtId="0" fontId="37" fillId="0" borderId="6" xfId="0" applyNumberFormat="1" applyFont="1" applyFill="1" applyBorder="1" applyAlignment="1">
      <alignment horizontal="right"/>
    </xf>
    <xf numFmtId="4" fontId="37" fillId="0" borderId="6" xfId="0" applyNumberFormat="1" applyFont="1" applyFill="1" applyBorder="1" applyAlignment="1">
      <alignment horizontal="right"/>
    </xf>
    <xf numFmtId="0" fontId="62" fillId="0" borderId="0" xfId="0" applyFont="1" applyAlignment="1">
      <alignment horizontal="right"/>
    </xf>
    <xf numFmtId="4" fontId="62" fillId="0" borderId="0" xfId="0" applyNumberFormat="1" applyFont="1" applyAlignment="1">
      <alignment horizontal="right"/>
    </xf>
    <xf numFmtId="0" fontId="31" fillId="0" borderId="0" xfId="0" applyNumberFormat="1" applyFont="1" applyFill="1" applyBorder="1" applyAlignment="1">
      <alignment horizontal="justify" vertical="top"/>
    </xf>
    <xf numFmtId="0" fontId="31" fillId="0" borderId="0" xfId="0" applyFont="1" applyAlignment="1">
      <alignment horizontal="center"/>
    </xf>
    <xf numFmtId="166" fontId="37" fillId="0" borderId="0" xfId="0" applyNumberFormat="1" applyFont="1"/>
    <xf numFmtId="0" fontId="31" fillId="0" borderId="0" xfId="0" applyFont="1" applyAlignment="1">
      <alignment vertical="top"/>
    </xf>
    <xf numFmtId="0" fontId="24" fillId="0" borderId="8" xfId="0" applyNumberFormat="1" applyFont="1" applyFill="1" applyBorder="1" applyAlignment="1">
      <alignment horizontal="justify" vertical="top"/>
    </xf>
    <xf numFmtId="0" fontId="31" fillId="6" borderId="16" xfId="3" quotePrefix="1" applyNumberFormat="1" applyFont="1" applyFill="1" applyBorder="1" applyAlignment="1">
      <alignment vertical="top" wrapText="1"/>
    </xf>
    <xf numFmtId="4" fontId="31" fillId="0" borderId="0" xfId="0" applyNumberFormat="1" applyFont="1" applyFill="1" applyBorder="1" applyAlignment="1"/>
    <xf numFmtId="4" fontId="31" fillId="0" borderId="0" xfId="0" applyNumberFormat="1" applyFont="1" applyAlignment="1">
      <alignment wrapText="1"/>
    </xf>
    <xf numFmtId="4" fontId="31" fillId="0" borderId="0" xfId="0" applyNumberFormat="1" applyFont="1" applyAlignment="1"/>
    <xf numFmtId="4" fontId="31" fillId="0" borderId="8" xfId="0" applyNumberFormat="1" applyFont="1" applyFill="1" applyBorder="1" applyAlignment="1"/>
    <xf numFmtId="4" fontId="37" fillId="0" borderId="6" xfId="0" applyNumberFormat="1" applyFont="1" applyFill="1" applyBorder="1" applyAlignment="1"/>
    <xf numFmtId="4" fontId="31" fillId="6" borderId="16" xfId="3" applyNumberFormat="1" applyFont="1" applyFill="1" applyBorder="1" applyAlignment="1"/>
    <xf numFmtId="4" fontId="31" fillId="6" borderId="37" xfId="3" applyNumberFormat="1" applyFont="1" applyFill="1" applyBorder="1" applyAlignment="1"/>
    <xf numFmtId="4" fontId="37" fillId="6" borderId="40" xfId="3" applyNumberFormat="1" applyFont="1" applyFill="1" applyBorder="1" applyAlignment="1"/>
    <xf numFmtId="4" fontId="31" fillId="6" borderId="0" xfId="3" applyNumberFormat="1" applyFont="1" applyFill="1" applyBorder="1" applyAlignment="1"/>
    <xf numFmtId="167" fontId="24" fillId="0" borderId="0" xfId="0" quotePrefix="1" applyNumberFormat="1" applyFont="1" applyFill="1" applyBorder="1" applyAlignment="1">
      <alignment horizontal="justify"/>
    </xf>
    <xf numFmtId="3" fontId="55" fillId="0" borderId="0" xfId="0" applyNumberFormat="1" applyFont="1" applyFill="1" applyBorder="1" applyAlignment="1">
      <alignment horizontal="center" vertical="top"/>
    </xf>
    <xf numFmtId="0" fontId="31" fillId="6" borderId="0" xfId="0" applyFont="1" applyFill="1" applyBorder="1" applyAlignment="1">
      <alignment horizontal="left" wrapText="1"/>
    </xf>
    <xf numFmtId="2" fontId="59" fillId="0" borderId="0" xfId="13" applyFont="1" applyBorder="1" applyAlignment="1" applyProtection="1"/>
    <xf numFmtId="0" fontId="24" fillId="0" borderId="0" xfId="0" quotePrefix="1" applyNumberFormat="1" applyFont="1" applyFill="1" applyBorder="1" applyAlignment="1">
      <alignment horizontal="justify" vertical="top"/>
    </xf>
    <xf numFmtId="3" fontId="31" fillId="0" borderId="7" xfId="0" applyNumberFormat="1" applyFont="1" applyFill="1" applyBorder="1" applyAlignment="1">
      <alignment horizontal="left" vertical="top"/>
    </xf>
    <xf numFmtId="49" fontId="36" fillId="0" borderId="0" xfId="11" applyNumberFormat="1" applyFont="1" applyFill="1" applyBorder="1" applyAlignment="1">
      <alignment horizontal="left"/>
    </xf>
    <xf numFmtId="1" fontId="22" fillId="0" borderId="0" xfId="0" applyNumberFormat="1" applyFont="1" applyFill="1" applyBorder="1" applyAlignment="1">
      <alignment horizontal="center" vertical="top"/>
    </xf>
    <xf numFmtId="1" fontId="24" fillId="0" borderId="0" xfId="0" applyNumberFormat="1" applyFont="1" applyFill="1" applyBorder="1" applyAlignment="1">
      <alignment horizontal="center" vertical="top"/>
    </xf>
    <xf numFmtId="0" fontId="36" fillId="8" borderId="43" xfId="0" applyFont="1" applyFill="1" applyBorder="1" applyAlignment="1">
      <alignment horizontal="left" vertical="top"/>
    </xf>
    <xf numFmtId="0" fontId="36" fillId="8" borderId="44" xfId="0" applyFont="1" applyFill="1" applyBorder="1" applyAlignment="1">
      <alignment horizontal="center" vertical="center"/>
    </xf>
    <xf numFmtId="4" fontId="62" fillId="0" borderId="0" xfId="0" applyNumberFormat="1" applyFont="1" applyAlignment="1">
      <alignment horizontal="left"/>
    </xf>
    <xf numFmtId="4" fontId="32" fillId="0" borderId="0" xfId="0" applyNumberFormat="1" applyFont="1" applyAlignment="1">
      <alignment horizontal="right"/>
    </xf>
    <xf numFmtId="4" fontId="32" fillId="0" borderId="7" xfId="0" applyNumberFormat="1" applyFont="1" applyBorder="1" applyAlignment="1">
      <alignment horizontal="right"/>
    </xf>
    <xf numFmtId="4" fontId="32" fillId="0" borderId="0" xfId="0" applyNumberFormat="1" applyFont="1" applyBorder="1" applyAlignment="1">
      <alignment horizontal="right"/>
    </xf>
    <xf numFmtId="4" fontId="32" fillId="0" borderId="8" xfId="0" applyNumberFormat="1" applyFont="1" applyBorder="1" applyAlignment="1">
      <alignment horizontal="right"/>
    </xf>
    <xf numFmtId="4" fontId="32" fillId="6" borderId="46" xfId="0" applyNumberFormat="1" applyFont="1" applyFill="1" applyBorder="1" applyAlignment="1">
      <alignment horizontal="right"/>
    </xf>
    <xf numFmtId="4" fontId="51" fillId="0" borderId="0" xfId="0" applyNumberFormat="1" applyFont="1" applyAlignment="1">
      <alignment horizontal="right"/>
    </xf>
    <xf numFmtId="0" fontId="31" fillId="0" borderId="0" xfId="14" applyFont="1" applyAlignment="1">
      <alignment wrapText="1"/>
    </xf>
    <xf numFmtId="4" fontId="63" fillId="0" borderId="0" xfId="14" applyNumberFormat="1" applyFont="1" applyAlignment="1">
      <alignment wrapText="1"/>
    </xf>
    <xf numFmtId="4" fontId="64" fillId="0" borderId="0" xfId="14" applyNumberFormat="1" applyFont="1" applyAlignment="1">
      <alignment wrapText="1"/>
    </xf>
    <xf numFmtId="0" fontId="56" fillId="0" borderId="0" xfId="14" applyFont="1" applyAlignment="1">
      <alignment wrapText="1"/>
    </xf>
    <xf numFmtId="4" fontId="31" fillId="0" borderId="0" xfId="14" applyNumberFormat="1" applyFont="1" applyAlignment="1">
      <alignment wrapText="1"/>
    </xf>
    <xf numFmtId="0" fontId="37" fillId="0" borderId="0" xfId="14" applyFont="1" applyAlignment="1">
      <alignment horizontal="center" vertical="top" wrapText="1"/>
    </xf>
    <xf numFmtId="0" fontId="37" fillId="0" borderId="0" xfId="14" applyFont="1" applyAlignment="1">
      <alignment vertical="top" wrapText="1"/>
    </xf>
    <xf numFmtId="0" fontId="31" fillId="0" borderId="0" xfId="14" applyFont="1" applyAlignment="1">
      <alignment horizontal="center" wrapText="1"/>
    </xf>
    <xf numFmtId="0" fontId="31" fillId="0" borderId="0" xfId="14" applyFont="1" applyAlignment="1">
      <alignment horizontal="center" vertical="top" wrapText="1"/>
    </xf>
    <xf numFmtId="0" fontId="31" fillId="0" borderId="0" xfId="14" applyFont="1" applyAlignment="1">
      <alignment vertical="top" wrapText="1"/>
    </xf>
    <xf numFmtId="171" fontId="31" fillId="0" borderId="0" xfId="14" applyNumberFormat="1" applyFont="1" applyAlignment="1">
      <alignment horizontal="center" vertical="top" wrapText="1"/>
    </xf>
    <xf numFmtId="0" fontId="31" fillId="0" borderId="0" xfId="15" applyFont="1" applyAlignment="1">
      <alignment vertical="top" wrapText="1"/>
    </xf>
    <xf numFmtId="171" fontId="31" fillId="0" borderId="0" xfId="16" applyNumberFormat="1" applyFont="1" applyAlignment="1">
      <alignment horizontal="center" vertical="top" wrapText="1"/>
    </xf>
    <xf numFmtId="0" fontId="31" fillId="0" borderId="0" xfId="16" applyFont="1" applyAlignment="1">
      <alignment vertical="top" wrapText="1"/>
    </xf>
    <xf numFmtId="0" fontId="31" fillId="0" borderId="0" xfId="16" applyFont="1" applyAlignment="1">
      <alignment horizontal="center" wrapText="1"/>
    </xf>
    <xf numFmtId="0" fontId="31" fillId="0" borderId="0" xfId="17" applyFont="1" applyAlignment="1">
      <alignment vertical="top" wrapText="1"/>
    </xf>
    <xf numFmtId="0" fontId="31" fillId="0" borderId="0" xfId="14" applyFont="1" applyFill="1" applyAlignment="1">
      <alignment horizontal="center" wrapText="1"/>
    </xf>
    <xf numFmtId="0" fontId="31" fillId="0" borderId="0" xfId="18" applyFont="1" applyFill="1" applyAlignment="1">
      <alignment horizontal="center" wrapText="1"/>
    </xf>
    <xf numFmtId="4" fontId="30" fillId="0" borderId="0" xfId="14" applyNumberFormat="1" applyFont="1" applyAlignment="1">
      <alignment vertical="top" wrapText="1"/>
    </xf>
    <xf numFmtId="0" fontId="30" fillId="0" borderId="0" xfId="14" applyNumberFormat="1" applyFont="1" applyAlignment="1">
      <alignment vertical="top" wrapText="1"/>
    </xf>
    <xf numFmtId="172" fontId="30" fillId="0" borderId="0" xfId="14" applyNumberFormat="1" applyFont="1" applyAlignment="1">
      <alignment vertical="top" wrapText="1"/>
    </xf>
    <xf numFmtId="0" fontId="31" fillId="0" borderId="0" xfId="14" applyFont="1" applyAlignment="1">
      <alignment horizontal="left" wrapText="1"/>
    </xf>
    <xf numFmtId="173" fontId="30" fillId="0" borderId="0" xfId="14" applyNumberFormat="1" applyFont="1" applyAlignment="1">
      <alignment vertical="top" wrapText="1"/>
    </xf>
    <xf numFmtId="0" fontId="31" fillId="0" borderId="0" xfId="19" applyFont="1" applyAlignment="1">
      <alignment horizontal="center" vertical="top" wrapText="1"/>
    </xf>
    <xf numFmtId="0" fontId="31" fillId="0" borderId="0" xfId="19" applyFont="1" applyAlignment="1">
      <alignment vertical="top" wrapText="1"/>
    </xf>
    <xf numFmtId="0" fontId="31" fillId="0" borderId="0" xfId="19" applyFont="1" applyAlignment="1">
      <alignment horizontal="center" wrapText="1"/>
    </xf>
    <xf numFmtId="0" fontId="31" fillId="0" borderId="0" xfId="19" applyFont="1" applyAlignment="1">
      <alignment horizontal="left" wrapText="1"/>
    </xf>
    <xf numFmtId="0" fontId="30" fillId="0" borderId="0" xfId="19" applyNumberFormat="1" applyFont="1" applyAlignment="1">
      <alignment vertical="top" wrapText="1"/>
    </xf>
    <xf numFmtId="172" fontId="30" fillId="0" borderId="0" xfId="19" applyNumberFormat="1" applyFont="1" applyAlignment="1">
      <alignment vertical="top" wrapText="1"/>
    </xf>
    <xf numFmtId="4" fontId="30" fillId="0" borderId="0" xfId="19" applyNumberFormat="1" applyFont="1" applyAlignment="1">
      <alignment vertical="top" wrapText="1"/>
    </xf>
    <xf numFmtId="0" fontId="31" fillId="0" borderId="0" xfId="19" applyFont="1" applyAlignment="1">
      <alignment wrapText="1"/>
    </xf>
    <xf numFmtId="0" fontId="31" fillId="0" borderId="0" xfId="20" applyFont="1" applyAlignment="1">
      <alignment horizontal="center" vertical="top" wrapText="1"/>
    </xf>
    <xf numFmtId="0" fontId="31" fillId="0" borderId="0" xfId="20" applyFont="1" applyAlignment="1">
      <alignment vertical="top" wrapText="1"/>
    </xf>
    <xf numFmtId="0" fontId="31" fillId="0" borderId="0" xfId="20" applyFont="1" applyAlignment="1">
      <alignment horizontal="center" wrapText="1"/>
    </xf>
    <xf numFmtId="173" fontId="30" fillId="0" borderId="0" xfId="20" applyNumberFormat="1" applyFont="1" applyAlignment="1">
      <alignment vertical="top" wrapText="1"/>
    </xf>
    <xf numFmtId="0" fontId="30" fillId="0" borderId="0" xfId="20" applyNumberFormat="1" applyFont="1" applyAlignment="1">
      <alignment vertical="top" wrapText="1"/>
    </xf>
    <xf numFmtId="0" fontId="31" fillId="0" borderId="0" xfId="20" applyFont="1" applyAlignment="1">
      <alignment wrapText="1"/>
    </xf>
    <xf numFmtId="174" fontId="30" fillId="0" borderId="0" xfId="14" applyNumberFormat="1" applyFont="1" applyAlignment="1">
      <alignment vertical="top" wrapText="1"/>
    </xf>
    <xf numFmtId="0" fontId="30" fillId="0" borderId="0" xfId="14" applyFont="1" applyAlignment="1">
      <alignment vertical="top" wrapText="1"/>
    </xf>
    <xf numFmtId="4" fontId="31" fillId="0" borderId="0" xfId="14" applyNumberFormat="1" applyFont="1" applyAlignment="1">
      <alignment vertical="top" wrapText="1"/>
    </xf>
    <xf numFmtId="0" fontId="42" fillId="0" borderId="0" xfId="0" applyNumberFormat="1" applyFont="1" applyBorder="1" applyAlignment="1">
      <alignment horizontal="left" vertical="top"/>
    </xf>
    <xf numFmtId="0" fontId="42" fillId="0" borderId="0" xfId="0" applyFont="1" applyBorder="1" applyAlignment="1">
      <alignment horizontal="left" vertical="top"/>
    </xf>
    <xf numFmtId="49" fontId="42" fillId="0" borderId="0" xfId="0" applyNumberFormat="1" applyFont="1" applyBorder="1" applyAlignment="1">
      <alignment horizontal="left" vertical="top"/>
    </xf>
    <xf numFmtId="0" fontId="32" fillId="0" borderId="0" xfId="0" applyFont="1" applyFill="1" applyBorder="1" applyAlignment="1">
      <alignment vertical="top"/>
    </xf>
    <xf numFmtId="1" fontId="37" fillId="0" borderId="0" xfId="14" quotePrefix="1" applyNumberFormat="1" applyFont="1" applyAlignment="1">
      <alignment horizontal="center" vertical="top" wrapText="1"/>
    </xf>
    <xf numFmtId="0" fontId="37" fillId="0" borderId="6" xfId="14" applyFont="1" applyBorder="1" applyAlignment="1">
      <alignment horizontal="right" vertical="top" wrapText="1"/>
    </xf>
    <xf numFmtId="0" fontId="37" fillId="0" borderId="6" xfId="14" applyFont="1" applyBorder="1" applyAlignment="1">
      <alignment horizontal="right" wrapText="1"/>
    </xf>
    <xf numFmtId="4" fontId="37" fillId="0" borderId="6" xfId="14" applyNumberFormat="1" applyFont="1" applyBorder="1" applyAlignment="1">
      <alignment horizontal="right" wrapText="1"/>
    </xf>
    <xf numFmtId="4" fontId="43" fillId="0" borderId="6" xfId="14" applyNumberFormat="1" applyFont="1" applyBorder="1" applyAlignment="1">
      <alignment horizontal="right" vertical="top" wrapText="1"/>
    </xf>
    <xf numFmtId="4" fontId="43" fillId="0" borderId="6" xfId="14" applyNumberFormat="1" applyFont="1" applyBorder="1" applyAlignment="1">
      <alignment horizontal="right" wrapText="1"/>
    </xf>
    <xf numFmtId="0" fontId="37" fillId="0" borderId="8" xfId="20" applyFont="1" applyBorder="1" applyAlignment="1">
      <alignment horizontal="right" wrapText="1"/>
    </xf>
    <xf numFmtId="0" fontId="37" fillId="0" borderId="6" xfId="20" applyFont="1" applyBorder="1" applyAlignment="1">
      <alignment horizontal="right" wrapText="1"/>
    </xf>
    <xf numFmtId="4" fontId="30" fillId="0" borderId="0" xfId="14" applyNumberFormat="1" applyFont="1" applyAlignment="1">
      <alignment horizontal="right" wrapText="1"/>
    </xf>
    <xf numFmtId="4" fontId="43" fillId="0" borderId="0" xfId="14" applyNumberFormat="1" applyFont="1" applyAlignment="1">
      <alignment horizontal="right" wrapText="1"/>
    </xf>
    <xf numFmtId="1" fontId="37" fillId="0" borderId="7" xfId="14" applyNumberFormat="1" applyFont="1" applyBorder="1" applyAlignment="1">
      <alignment horizontal="center" vertical="top" wrapText="1"/>
    </xf>
    <xf numFmtId="0" fontId="37" fillId="0" borderId="7" xfId="14" applyFont="1" applyBorder="1" applyAlignment="1">
      <alignment vertical="top" wrapText="1"/>
    </xf>
    <xf numFmtId="0" fontId="37" fillId="0" borderId="7" xfId="14" applyFont="1" applyBorder="1" applyAlignment="1">
      <alignment horizontal="center" wrapText="1"/>
    </xf>
    <xf numFmtId="0" fontId="37" fillId="0" borderId="32" xfId="14" applyFont="1" applyBorder="1" applyAlignment="1">
      <alignment horizontal="center" vertical="top" wrapText="1"/>
    </xf>
    <xf numFmtId="0" fontId="37" fillId="0" borderId="32" xfId="14" applyFont="1" applyBorder="1" applyAlignment="1">
      <alignment vertical="top" wrapText="1"/>
    </xf>
    <xf numFmtId="0" fontId="37" fillId="0" borderId="32" xfId="14" applyFont="1" applyBorder="1" applyAlignment="1">
      <alignment horizontal="center" wrapText="1"/>
    </xf>
    <xf numFmtId="0" fontId="37" fillId="0" borderId="32" xfId="14" applyFont="1" applyBorder="1" applyAlignment="1">
      <alignment wrapText="1"/>
    </xf>
    <xf numFmtId="0" fontId="37" fillId="0" borderId="32" xfId="20" applyFont="1" applyBorder="1" applyAlignment="1">
      <alignment horizontal="center" vertical="top" wrapText="1"/>
    </xf>
    <xf numFmtId="0" fontId="37" fillId="0" borderId="32" xfId="20" applyFont="1" applyBorder="1" applyAlignment="1">
      <alignment vertical="top" wrapText="1"/>
    </xf>
    <xf numFmtId="0" fontId="37" fillId="0" borderId="32" xfId="20" applyFont="1" applyBorder="1" applyAlignment="1">
      <alignment horizontal="center" wrapText="1"/>
    </xf>
    <xf numFmtId="0" fontId="37" fillId="0" borderId="0" xfId="14" applyFont="1" applyAlignment="1">
      <alignment horizontal="center" wrapText="1"/>
    </xf>
    <xf numFmtId="0" fontId="37" fillId="0" borderId="0" xfId="14" applyFont="1" applyAlignment="1">
      <alignment wrapText="1"/>
    </xf>
    <xf numFmtId="0" fontId="37" fillId="0" borderId="5" xfId="14" applyFont="1" applyBorder="1" applyAlignment="1">
      <alignment vertical="top" wrapText="1"/>
    </xf>
    <xf numFmtId="0" fontId="37" fillId="0" borderId="5" xfId="14" applyFont="1" applyBorder="1" applyAlignment="1">
      <alignment horizontal="center" wrapText="1"/>
    </xf>
    <xf numFmtId="0" fontId="37" fillId="0" borderId="5" xfId="14" applyFont="1" applyBorder="1" applyAlignment="1">
      <alignment wrapText="1"/>
    </xf>
    <xf numFmtId="0" fontId="37" fillId="0" borderId="0" xfId="20" applyFont="1" applyAlignment="1">
      <alignment horizontal="center" vertical="top" wrapText="1"/>
    </xf>
    <xf numFmtId="0" fontId="37" fillId="0" borderId="0" xfId="20" applyFont="1" applyAlignment="1">
      <alignment vertical="top" wrapText="1"/>
    </xf>
    <xf numFmtId="4" fontId="63" fillId="7" borderId="44" xfId="14" applyNumberFormat="1" applyFont="1" applyFill="1" applyBorder="1" applyAlignment="1">
      <alignment vertical="center" wrapText="1"/>
    </xf>
    <xf numFmtId="4" fontId="63" fillId="0" borderId="0" xfId="20" applyNumberFormat="1" applyFont="1" applyAlignment="1">
      <alignment horizontal="center" wrapText="1"/>
    </xf>
    <xf numFmtId="4" fontId="64" fillId="0" borderId="0" xfId="20" applyNumberFormat="1" applyFont="1" applyAlignment="1">
      <alignment wrapText="1"/>
    </xf>
    <xf numFmtId="0" fontId="56" fillId="0" borderId="0" xfId="20" applyFont="1" applyAlignment="1">
      <alignment wrapText="1"/>
    </xf>
    <xf numFmtId="4" fontId="31" fillId="0" borderId="0" xfId="20" applyNumberFormat="1" applyFont="1" applyAlignment="1">
      <alignment wrapText="1"/>
    </xf>
    <xf numFmtId="4" fontId="30" fillId="0" borderId="0" xfId="20" applyNumberFormat="1" applyFont="1" applyAlignment="1">
      <alignment horizontal="center" wrapText="1"/>
    </xf>
    <xf numFmtId="171" fontId="31" fillId="0" borderId="0" xfId="20" applyNumberFormat="1" applyFont="1" applyAlignment="1">
      <alignment horizontal="center" vertical="top" wrapText="1"/>
    </xf>
    <xf numFmtId="171" fontId="31" fillId="0" borderId="0" xfId="21" applyNumberFormat="1" applyFont="1" applyAlignment="1">
      <alignment horizontal="center" vertical="top" wrapText="1"/>
    </xf>
    <xf numFmtId="0" fontId="31" fillId="0" borderId="0" xfId="21" applyFont="1" applyAlignment="1">
      <alignment vertical="top" wrapText="1"/>
    </xf>
    <xf numFmtId="0" fontId="31" fillId="0" borderId="0" xfId="21" applyFont="1" applyAlignment="1">
      <alignment horizontal="center" wrapText="1"/>
    </xf>
    <xf numFmtId="171" fontId="31" fillId="0" borderId="0" xfId="18" applyNumberFormat="1" applyFont="1" applyAlignment="1">
      <alignment horizontal="center" vertical="top" wrapText="1"/>
    </xf>
    <xf numFmtId="0" fontId="31" fillId="0" borderId="0" xfId="18" applyFont="1" applyAlignment="1">
      <alignment vertical="top" wrapText="1"/>
    </xf>
    <xf numFmtId="0" fontId="31" fillId="0" borderId="0" xfId="18" applyFont="1" applyAlignment="1">
      <alignment horizontal="center" wrapText="1"/>
    </xf>
    <xf numFmtId="172" fontId="30" fillId="0" borderId="0" xfId="20" applyNumberFormat="1" applyFont="1" applyAlignment="1">
      <alignment vertical="top" wrapText="1"/>
    </xf>
    <xf numFmtId="4" fontId="30" fillId="0" borderId="0" xfId="20" applyNumberFormat="1" applyFont="1" applyAlignment="1">
      <alignment vertical="top" wrapText="1"/>
    </xf>
    <xf numFmtId="174" fontId="30" fillId="0" borderId="0" xfId="20" applyNumberFormat="1" applyFont="1" applyAlignment="1">
      <alignment vertical="top" wrapText="1"/>
    </xf>
    <xf numFmtId="0" fontId="30" fillId="0" borderId="0" xfId="20" applyFont="1" applyAlignment="1">
      <alignment vertical="top" wrapText="1"/>
    </xf>
    <xf numFmtId="4" fontId="31" fillId="0" borderId="0" xfId="20" applyNumberFormat="1" applyFont="1" applyAlignment="1">
      <alignment vertical="top" wrapText="1"/>
    </xf>
    <xf numFmtId="1" fontId="37" fillId="0" borderId="0" xfId="20" quotePrefix="1" applyNumberFormat="1" applyFont="1" applyAlignment="1">
      <alignment horizontal="center" vertical="top" wrapText="1"/>
    </xf>
    <xf numFmtId="0" fontId="31" fillId="0" borderId="7" xfId="20" applyFont="1" applyBorder="1" applyAlignment="1">
      <alignment vertical="top" wrapText="1"/>
    </xf>
    <xf numFmtId="0" fontId="31" fillId="0" borderId="7" xfId="20" applyFont="1" applyBorder="1" applyAlignment="1">
      <alignment horizontal="center" wrapText="1"/>
    </xf>
    <xf numFmtId="4" fontId="37" fillId="0" borderId="6" xfId="20" applyNumberFormat="1" applyFont="1" applyBorder="1" applyAlignment="1">
      <alignment horizontal="right" wrapText="1"/>
    </xf>
    <xf numFmtId="0" fontId="37" fillId="0" borderId="0" xfId="20" applyFont="1" applyAlignment="1">
      <alignment horizontal="center" wrapText="1"/>
    </xf>
    <xf numFmtId="4" fontId="43" fillId="0" borderId="8" xfId="20" applyNumberFormat="1" applyFont="1" applyBorder="1" applyAlignment="1">
      <alignment horizontal="right" wrapText="1"/>
    </xf>
    <xf numFmtId="4" fontId="43" fillId="0" borderId="6" xfId="20" applyNumberFormat="1" applyFont="1" applyBorder="1" applyAlignment="1">
      <alignment horizontal="right" wrapText="1"/>
    </xf>
    <xf numFmtId="1" fontId="37" fillId="0" borderId="7" xfId="20" applyNumberFormat="1" applyFont="1" applyBorder="1" applyAlignment="1">
      <alignment horizontal="center" vertical="top" wrapText="1"/>
    </xf>
    <xf numFmtId="0" fontId="37" fillId="0" borderId="7" xfId="20" applyFont="1" applyBorder="1" applyAlignment="1">
      <alignment vertical="top" wrapText="1"/>
    </xf>
    <xf numFmtId="0" fontId="37" fillId="0" borderId="7" xfId="20" applyFont="1" applyBorder="1" applyAlignment="1">
      <alignment horizontal="center" wrapText="1"/>
    </xf>
    <xf numFmtId="0" fontId="37" fillId="0" borderId="5" xfId="20" applyFont="1" applyBorder="1" applyAlignment="1">
      <alignment vertical="top" wrapText="1"/>
    </xf>
    <xf numFmtId="0" fontId="37" fillId="0" borderId="5" xfId="20" applyFont="1" applyBorder="1" applyAlignment="1">
      <alignment horizontal="center" wrapText="1"/>
    </xf>
    <xf numFmtId="0" fontId="37" fillId="0" borderId="0" xfId="20" applyFont="1" applyBorder="1" applyAlignment="1">
      <alignment horizontal="right" wrapText="1"/>
    </xf>
    <xf numFmtId="4" fontId="43" fillId="0" borderId="0" xfId="20" applyNumberFormat="1" applyFont="1" applyBorder="1" applyAlignment="1">
      <alignment horizontal="right" wrapText="1"/>
    </xf>
    <xf numFmtId="0" fontId="36" fillId="7" borderId="43" xfId="0" applyFont="1" applyFill="1" applyBorder="1" applyAlignment="1">
      <alignment horizontal="left" vertical="center"/>
    </xf>
    <xf numFmtId="4" fontId="38" fillId="7" borderId="44" xfId="0" applyNumberFormat="1" applyFont="1" applyFill="1" applyBorder="1" applyAlignment="1">
      <alignment horizontal="right" vertical="center"/>
    </xf>
    <xf numFmtId="0" fontId="36" fillId="7" borderId="45" xfId="0" applyFont="1" applyFill="1" applyBorder="1" applyAlignment="1">
      <alignment vertical="center"/>
    </xf>
    <xf numFmtId="0" fontId="32" fillId="7" borderId="43" xfId="0" applyFont="1" applyFill="1" applyBorder="1" applyAlignment="1">
      <alignment horizontal="left" vertical="center"/>
    </xf>
    <xf numFmtId="0" fontId="36" fillId="7" borderId="45" xfId="0" applyNumberFormat="1" applyFont="1" applyFill="1" applyBorder="1" applyAlignment="1">
      <alignment vertical="center"/>
    </xf>
    <xf numFmtId="0" fontId="39" fillId="7" borderId="45" xfId="0" applyFont="1" applyFill="1" applyBorder="1" applyAlignment="1">
      <alignment vertical="center"/>
    </xf>
    <xf numFmtId="0" fontId="39" fillId="7" borderId="44" xfId="0" applyFont="1" applyFill="1" applyBorder="1" applyAlignment="1">
      <alignment vertical="center"/>
    </xf>
    <xf numFmtId="0" fontId="60" fillId="7" borderId="45" xfId="0" applyFont="1" applyFill="1" applyBorder="1" applyAlignment="1">
      <alignment vertical="center"/>
    </xf>
    <xf numFmtId="0" fontId="37" fillId="0" borderId="0" xfId="14" applyFont="1" applyBorder="1" applyAlignment="1">
      <alignment horizontal="right" wrapText="1"/>
    </xf>
    <xf numFmtId="4" fontId="43" fillId="0" borderId="0" xfId="14" applyNumberFormat="1" applyFont="1" applyBorder="1" applyAlignment="1">
      <alignment horizontal="right" wrapText="1"/>
    </xf>
    <xf numFmtId="49" fontId="31" fillId="6" borderId="47" xfId="3" applyNumberFormat="1" applyFont="1" applyFill="1" applyBorder="1" applyAlignment="1">
      <alignment horizontal="center" vertical="top"/>
    </xf>
    <xf numFmtId="0" fontId="31" fillId="0" borderId="0" xfId="20" applyFont="1" applyAlignment="1">
      <alignment vertical="top"/>
    </xf>
    <xf numFmtId="4" fontId="63" fillId="0" borderId="0" xfId="20" applyNumberFormat="1" applyFont="1" applyAlignment="1">
      <alignment wrapText="1"/>
    </xf>
    <xf numFmtId="4" fontId="30" fillId="0" borderId="0" xfId="20" applyNumberFormat="1" applyFont="1" applyAlignment="1">
      <alignment wrapText="1"/>
    </xf>
    <xf numFmtId="4" fontId="43" fillId="0" borderId="0" xfId="20" applyNumberFormat="1" applyFont="1" applyBorder="1" applyAlignment="1">
      <alignment wrapText="1"/>
    </xf>
    <xf numFmtId="4" fontId="63" fillId="0" borderId="0" xfId="14" applyNumberFormat="1" applyFont="1" applyAlignment="1">
      <alignment horizontal="right" wrapText="1"/>
    </xf>
    <xf numFmtId="4" fontId="31" fillId="0" borderId="0" xfId="14" applyNumberFormat="1" applyFont="1" applyAlignment="1">
      <alignment horizontal="right" wrapText="1"/>
    </xf>
    <xf numFmtId="4" fontId="37" fillId="0" borderId="7" xfId="14" applyNumberFormat="1" applyFont="1" applyBorder="1" applyAlignment="1">
      <alignment horizontal="right" wrapText="1"/>
    </xf>
    <xf numFmtId="4" fontId="63" fillId="7" borderId="44" xfId="14" applyNumberFormat="1" applyFont="1" applyFill="1" applyBorder="1" applyAlignment="1">
      <alignment horizontal="right" wrapText="1"/>
    </xf>
    <xf numFmtId="4" fontId="43" fillId="0" borderId="32" xfId="14" applyNumberFormat="1" applyFont="1" applyBorder="1" applyAlignment="1">
      <alignment horizontal="right" wrapText="1"/>
    </xf>
    <xf numFmtId="4" fontId="43" fillId="0" borderId="5" xfId="14" applyNumberFormat="1" applyFont="1" applyBorder="1" applyAlignment="1">
      <alignment horizontal="right" wrapText="1"/>
    </xf>
    <xf numFmtId="49" fontId="31" fillId="6" borderId="15" xfId="3" quotePrefix="1" applyNumberFormat="1" applyFont="1" applyFill="1" applyBorder="1" applyAlignment="1">
      <alignment horizontal="center" vertical="top"/>
    </xf>
    <xf numFmtId="0" fontId="31" fillId="0" borderId="0" xfId="20" quotePrefix="1" applyFont="1" applyAlignment="1">
      <alignment horizontal="center" vertical="top" wrapText="1"/>
    </xf>
    <xf numFmtId="4" fontId="24" fillId="0" borderId="0" xfId="0" applyNumberFormat="1" applyFont="1" applyFill="1" applyBorder="1" applyAlignment="1">
      <alignment horizontal="right"/>
    </xf>
    <xf numFmtId="0" fontId="31" fillId="6" borderId="16" xfId="3" applyNumberFormat="1" applyFont="1" applyFill="1" applyBorder="1" applyAlignment="1">
      <alignment horizontal="right"/>
    </xf>
    <xf numFmtId="0" fontId="31" fillId="6" borderId="0" xfId="3" applyNumberFormat="1" applyFont="1" applyFill="1" applyBorder="1" applyAlignment="1">
      <alignment horizontal="right"/>
    </xf>
    <xf numFmtId="4" fontId="31" fillId="0" borderId="0" xfId="0" applyNumberFormat="1" applyFont="1" applyAlignment="1">
      <alignment horizontal="right" vertical="top" wrapText="1"/>
    </xf>
    <xf numFmtId="4" fontId="50" fillId="0" borderId="0" xfId="11" applyNumberFormat="1" applyFont="1" applyFill="1" applyBorder="1" applyAlignment="1">
      <alignment horizontal="right"/>
    </xf>
    <xf numFmtId="4" fontId="50" fillId="0" borderId="7" xfId="11" applyNumberFormat="1" applyFont="1" applyFill="1" applyBorder="1" applyAlignment="1">
      <alignment horizontal="right"/>
    </xf>
    <xf numFmtId="0" fontId="36" fillId="0" borderId="0" xfId="0" applyNumberFormat="1" applyFont="1" applyBorder="1" applyAlignment="1">
      <alignment horizontal="center" vertical="top"/>
    </xf>
    <xf numFmtId="0" fontId="45" fillId="0" borderId="0" xfId="0" applyFont="1" applyBorder="1" applyAlignment="1">
      <alignment horizontal="center" vertical="top"/>
    </xf>
    <xf numFmtId="0" fontId="52" fillId="0" borderId="0" xfId="0" applyNumberFormat="1" applyFont="1" applyBorder="1" applyAlignment="1">
      <alignment horizontal="center" vertical="top"/>
    </xf>
    <xf numFmtId="0" fontId="37" fillId="0" borderId="0" xfId="0" applyFont="1" applyAlignment="1">
      <alignment horizontal="center" vertical="top"/>
    </xf>
    <xf numFmtId="0" fontId="31" fillId="0" borderId="0" xfId="0" applyNumberFormat="1" applyFont="1" applyFill="1" applyBorder="1" applyAlignment="1">
      <alignment horizontal="center" vertical="top"/>
    </xf>
    <xf numFmtId="0" fontId="24" fillId="0" borderId="0" xfId="0" applyNumberFormat="1" applyFont="1" applyFill="1" applyBorder="1" applyAlignment="1">
      <alignment horizontal="left" vertical="top"/>
    </xf>
    <xf numFmtId="0" fontId="31" fillId="6" borderId="0" xfId="3" applyNumberFormat="1" applyFont="1" applyFill="1" applyBorder="1" applyAlignment="1">
      <alignment horizontal="left" vertical="top" wrapText="1"/>
    </xf>
    <xf numFmtId="0" fontId="65" fillId="0" borderId="0" xfId="0" quotePrefix="1" applyFont="1" applyBorder="1" applyAlignment="1">
      <alignment horizontal="left" vertical="top"/>
    </xf>
    <xf numFmtId="0" fontId="31" fillId="0" borderId="0" xfId="0" applyFont="1" applyBorder="1" applyAlignment="1">
      <alignment horizontal="right"/>
    </xf>
    <xf numFmtId="4" fontId="31" fillId="0" borderId="0" xfId="0" applyNumberFormat="1" applyFont="1" applyFill="1" applyBorder="1" applyAlignment="1">
      <alignment horizontal="right" wrapText="1"/>
    </xf>
    <xf numFmtId="0" fontId="31" fillId="0" borderId="0" xfId="0" applyFont="1" applyFill="1" applyAlignment="1">
      <alignment vertical="top" wrapText="1"/>
    </xf>
    <xf numFmtId="0" fontId="23" fillId="0" borderId="0" xfId="0" applyFont="1" applyBorder="1" applyAlignment="1"/>
    <xf numFmtId="4" fontId="37" fillId="0" borderId="0" xfId="0" applyNumberFormat="1" applyFont="1" applyAlignment="1"/>
    <xf numFmtId="4" fontId="55" fillId="0" borderId="0" xfId="0" applyNumberFormat="1" applyFont="1" applyBorder="1" applyAlignment="1"/>
    <xf numFmtId="4" fontId="59" fillId="0" borderId="0" xfId="13" applyNumberFormat="1" applyFont="1" applyBorder="1" applyAlignment="1" applyProtection="1">
      <alignment horizontal="right"/>
    </xf>
    <xf numFmtId="4" fontId="24" fillId="0" borderId="0" xfId="0" applyNumberFormat="1" applyFont="1" applyFill="1" applyBorder="1" applyAlignment="1">
      <alignment horizontal="justify" vertical="top"/>
    </xf>
    <xf numFmtId="4" fontId="50" fillId="0" borderId="0" xfId="11" applyNumberFormat="1" applyFont="1" applyFill="1" applyBorder="1" applyAlignment="1"/>
    <xf numFmtId="4" fontId="24" fillId="0" borderId="0" xfId="0" applyNumberFormat="1" applyFont="1" applyFill="1" applyBorder="1" applyAlignment="1"/>
    <xf numFmtId="0" fontId="36" fillId="7" borderId="45" xfId="0" applyNumberFormat="1" applyFont="1" applyFill="1" applyBorder="1" applyAlignment="1">
      <alignment horizontal="center" vertical="top"/>
    </xf>
    <xf numFmtId="0" fontId="42" fillId="6" borderId="0" xfId="0" applyNumberFormat="1" applyFont="1" applyFill="1" applyBorder="1" applyAlignment="1">
      <alignment horizontal="left" vertical="center"/>
    </xf>
    <xf numFmtId="0" fontId="23" fillId="6" borderId="0" xfId="0" applyFont="1" applyFill="1" applyBorder="1" applyAlignment="1">
      <alignment horizontal="left" vertical="center"/>
    </xf>
    <xf numFmtId="0" fontId="23" fillId="7" borderId="43" xfId="0" applyFont="1" applyFill="1" applyBorder="1" applyAlignment="1">
      <alignment horizontal="center" vertical="top"/>
    </xf>
    <xf numFmtId="0" fontId="36" fillId="7" borderId="45" xfId="0" applyNumberFormat="1" applyFont="1" applyFill="1" applyBorder="1" applyAlignment="1">
      <alignment horizontal="left" vertical="top"/>
    </xf>
    <xf numFmtId="0" fontId="36" fillId="7" borderId="45" xfId="0" applyFont="1" applyFill="1" applyBorder="1" applyAlignment="1">
      <alignment horizontal="left" vertical="top"/>
    </xf>
    <xf numFmtId="4" fontId="32" fillId="0" borderId="0" xfId="20" applyNumberFormat="1" applyFont="1" applyAlignment="1">
      <alignment horizontal="center" vertical="top" wrapText="1"/>
    </xf>
    <xf numFmtId="4" fontId="30" fillId="0" borderId="0" xfId="20" applyNumberFormat="1" applyFont="1" applyAlignment="1">
      <alignment horizontal="right" wrapText="1"/>
    </xf>
    <xf numFmtId="4" fontId="43" fillId="0" borderId="32" xfId="20" applyNumberFormat="1" applyFont="1" applyBorder="1" applyAlignment="1">
      <alignment horizontal="right" wrapText="1"/>
    </xf>
    <xf numFmtId="4" fontId="22" fillId="0" borderId="0" xfId="0" applyNumberFormat="1" applyFont="1" applyBorder="1" applyAlignment="1">
      <alignment horizontal="right"/>
    </xf>
    <xf numFmtId="4" fontId="29" fillId="0" borderId="5" xfId="0" applyNumberFormat="1" applyFont="1" applyBorder="1" applyAlignment="1">
      <alignment horizontal="right"/>
    </xf>
    <xf numFmtId="4" fontId="30" fillId="0" borderId="0" xfId="14" applyNumberFormat="1" applyFont="1" applyAlignment="1">
      <alignment horizontal="right" vertical="top" wrapText="1"/>
    </xf>
    <xf numFmtId="4" fontId="30" fillId="0" borderId="0" xfId="20" applyNumberFormat="1" applyFont="1" applyAlignment="1">
      <alignment horizontal="right" vertical="top" wrapText="1"/>
    </xf>
    <xf numFmtId="4" fontId="31" fillId="0" borderId="0" xfId="20" applyNumberFormat="1" applyFont="1" applyAlignment="1">
      <alignment horizontal="right" wrapText="1"/>
    </xf>
    <xf numFmtId="4" fontId="31" fillId="0" borderId="7" xfId="20" applyNumberFormat="1" applyFont="1" applyBorder="1" applyAlignment="1">
      <alignment horizontal="right" wrapText="1"/>
    </xf>
    <xf numFmtId="4" fontId="37" fillId="0" borderId="8" xfId="20" applyNumberFormat="1" applyFont="1" applyBorder="1" applyAlignment="1">
      <alignment horizontal="right" wrapText="1"/>
    </xf>
    <xf numFmtId="4" fontId="37" fillId="0" borderId="7" xfId="20" applyNumberFormat="1" applyFont="1" applyBorder="1" applyAlignment="1">
      <alignment horizontal="right" wrapText="1"/>
    </xf>
    <xf numFmtId="4" fontId="43" fillId="0" borderId="0" xfId="20" applyNumberFormat="1" applyFont="1" applyAlignment="1">
      <alignment horizontal="right" wrapText="1"/>
    </xf>
    <xf numFmtId="4" fontId="43" fillId="0" borderId="5" xfId="20" applyNumberFormat="1" applyFont="1" applyBorder="1" applyAlignment="1">
      <alignment horizontal="right" wrapText="1"/>
    </xf>
    <xf numFmtId="4" fontId="43" fillId="0" borderId="0" xfId="0" applyNumberFormat="1" applyFont="1" applyFill="1" applyAlignment="1"/>
    <xf numFmtId="4" fontId="33" fillId="0" borderId="7" xfId="0" applyNumberFormat="1" applyFont="1" applyFill="1" applyBorder="1" applyAlignment="1">
      <alignment horizontal="right"/>
    </xf>
    <xf numFmtId="0" fontId="33" fillId="0" borderId="7" xfId="0" applyNumberFormat="1" applyFont="1" applyFill="1" applyBorder="1" applyAlignment="1">
      <alignment vertical="top" wrapText="1"/>
    </xf>
    <xf numFmtId="0" fontId="43" fillId="0" borderId="0" xfId="1" applyFont="1" applyBorder="1" applyAlignment="1" applyProtection="1">
      <alignment horizontal="left" vertical="top" wrapText="1"/>
    </xf>
    <xf numFmtId="0" fontId="67" fillId="0" borderId="0" xfId="0" applyFont="1" applyFill="1" applyBorder="1" applyAlignment="1">
      <alignment horizontal="left" vertical="top" wrapText="1"/>
    </xf>
    <xf numFmtId="0" fontId="34" fillId="0" borderId="0" xfId="1" applyFont="1" applyBorder="1" applyAlignment="1" applyProtection="1">
      <alignment horizontal="justify" vertical="top" wrapText="1"/>
    </xf>
    <xf numFmtId="0" fontId="67" fillId="0" borderId="0" xfId="1" applyFont="1" applyBorder="1" applyAlignment="1" applyProtection="1">
      <alignment horizontal="justify" vertical="top" wrapText="1"/>
    </xf>
    <xf numFmtId="0" fontId="54" fillId="0" borderId="0" xfId="0" applyFont="1" applyFill="1" applyBorder="1" applyAlignment="1">
      <alignment vertical="top"/>
    </xf>
    <xf numFmtId="0" fontId="35" fillId="0" borderId="0" xfId="0" applyFont="1"/>
    <xf numFmtId="4" fontId="54" fillId="0" borderId="0" xfId="0" applyNumberFormat="1" applyFont="1" applyFill="1" applyBorder="1" applyAlignment="1">
      <alignment vertical="top"/>
    </xf>
    <xf numFmtId="4" fontId="54" fillId="0" borderId="0" xfId="13" applyNumberFormat="1" applyFont="1" applyBorder="1" applyAlignment="1" applyProtection="1">
      <alignment horizontal="right"/>
    </xf>
    <xf numFmtId="170" fontId="54" fillId="0" borderId="0" xfId="13" applyNumberFormat="1" applyFont="1" applyBorder="1" applyAlignment="1" applyProtection="1">
      <alignment horizontal="right"/>
    </xf>
    <xf numFmtId="2" fontId="54" fillId="0" borderId="0" xfId="13" applyFont="1" applyBorder="1" applyAlignment="1" applyProtection="1">
      <alignment horizontal="center"/>
    </xf>
    <xf numFmtId="166" fontId="31" fillId="6" borderId="18" xfId="3" applyNumberFormat="1" applyFont="1" applyFill="1" applyBorder="1" applyAlignment="1">
      <alignment horizontal="center"/>
    </xf>
    <xf numFmtId="0" fontId="37" fillId="0" borderId="0" xfId="0" applyFont="1" applyFill="1" applyBorder="1" applyAlignment="1">
      <alignment vertical="center" wrapText="1"/>
    </xf>
    <xf numFmtId="0" fontId="37" fillId="5" borderId="27" xfId="3" applyNumberFormat="1" applyFont="1" applyFill="1" applyBorder="1" applyAlignment="1">
      <alignment vertical="top"/>
    </xf>
    <xf numFmtId="0" fontId="31" fillId="0" borderId="0" xfId="0" applyFont="1" applyFill="1" applyBorder="1" applyAlignment="1">
      <alignment vertical="center" wrapText="1"/>
    </xf>
    <xf numFmtId="0" fontId="31" fillId="6" borderId="19" xfId="3" applyNumberFormat="1" applyFont="1" applyFill="1" applyBorder="1" applyAlignment="1">
      <alignment horizontal="left" vertical="top" wrapText="1"/>
    </xf>
    <xf numFmtId="49" fontId="52" fillId="0" borderId="4" xfId="0" applyNumberFormat="1" applyFont="1" applyBorder="1" applyAlignment="1">
      <alignment horizontal="left" vertical="top"/>
    </xf>
    <xf numFmtId="49" fontId="52" fillId="0" borderId="0" xfId="0" applyNumberFormat="1" applyFont="1" applyBorder="1" applyAlignment="1">
      <alignment horizontal="left" vertical="top"/>
    </xf>
    <xf numFmtId="0" fontId="54" fillId="0" borderId="0" xfId="0" applyFont="1" applyBorder="1" applyAlignment="1">
      <alignment horizontal="left" vertical="top"/>
    </xf>
    <xf numFmtId="49" fontId="32" fillId="7" borderId="4" xfId="0" applyNumberFormat="1" applyFont="1" applyFill="1" applyBorder="1" applyAlignment="1">
      <alignment horizontal="left" vertical="top"/>
    </xf>
    <xf numFmtId="0" fontId="35" fillId="0" borderId="0" xfId="0" applyFont="1" applyBorder="1" applyAlignment="1">
      <alignment horizontal="left" vertical="top"/>
    </xf>
    <xf numFmtId="0" fontId="35" fillId="0" borderId="0" xfId="0" applyFont="1" applyAlignment="1">
      <alignment horizontal="left"/>
    </xf>
    <xf numFmtId="167" fontId="31" fillId="0" borderId="0" xfId="0" applyNumberFormat="1" applyFont="1" applyFill="1" applyBorder="1" applyAlignment="1">
      <alignment horizontal="justify"/>
    </xf>
    <xf numFmtId="0" fontId="24" fillId="0" borderId="0" xfId="0" applyNumberFormat="1" applyFont="1" applyFill="1" applyBorder="1" applyAlignment="1">
      <alignment horizontal="justify" vertical="top"/>
    </xf>
    <xf numFmtId="0" fontId="32" fillId="0" borderId="0" xfId="0" applyFont="1" applyFill="1" applyBorder="1" applyAlignment="1">
      <alignment horizontal="left" vertical="top"/>
    </xf>
    <xf numFmtId="0" fontId="32" fillId="0" borderId="0" xfId="0" applyNumberFormat="1" applyFont="1" applyFill="1" applyBorder="1" applyAlignment="1">
      <alignment horizontal="left" vertical="top"/>
    </xf>
    <xf numFmtId="4" fontId="48" fillId="0" borderId="0" xfId="0" applyNumberFormat="1" applyFont="1" applyFill="1" applyBorder="1" applyAlignment="1">
      <alignment horizontal="right"/>
    </xf>
    <xf numFmtId="49" fontId="32" fillId="0" borderId="0" xfId="0" applyNumberFormat="1" applyFont="1" applyFill="1" applyBorder="1" applyAlignment="1">
      <alignment horizontal="right" vertical="top"/>
    </xf>
    <xf numFmtId="43" fontId="35" fillId="0" borderId="0" xfId="22" applyFont="1" applyBorder="1" applyAlignment="1">
      <alignment horizontal="left" vertical="top"/>
    </xf>
    <xf numFmtId="43" fontId="35" fillId="0" borderId="0" xfId="22" applyFont="1" applyBorder="1" applyAlignment="1">
      <alignment horizontal="left" vertical="top" wrapText="1"/>
    </xf>
    <xf numFmtId="43" fontId="54" fillId="0" borderId="0" xfId="22" applyFont="1" applyBorder="1" applyAlignment="1">
      <alignment horizontal="center"/>
    </xf>
    <xf numFmtId="43" fontId="54" fillId="0" borderId="0" xfId="22" applyFont="1" applyBorder="1" applyAlignment="1">
      <alignment horizontal="right"/>
    </xf>
    <xf numFmtId="0" fontId="31" fillId="0" borderId="0" xfId="0" applyFont="1" applyFill="1" applyAlignment="1">
      <alignment horizontal="left" vertical="top" wrapText="1"/>
    </xf>
    <xf numFmtId="169" fontId="31" fillId="0" borderId="0" xfId="0" applyNumberFormat="1" applyFont="1" applyAlignment="1">
      <alignment horizontal="right"/>
    </xf>
    <xf numFmtId="49" fontId="0" fillId="0" borderId="0" xfId="0" applyNumberFormat="1" applyFont="1" applyAlignment="1">
      <alignment horizontal="center" vertical="top"/>
    </xf>
    <xf numFmtId="49" fontId="37" fillId="6" borderId="49" xfId="3" applyNumberFormat="1" applyFont="1" applyFill="1" applyBorder="1" applyAlignment="1">
      <alignment horizontal="center" vertical="top"/>
    </xf>
    <xf numFmtId="0" fontId="37" fillId="6" borderId="50" xfId="3" applyNumberFormat="1" applyFont="1" applyFill="1" applyBorder="1" applyAlignment="1">
      <alignment vertical="top"/>
    </xf>
    <xf numFmtId="166" fontId="37" fillId="6" borderId="50" xfId="3" applyNumberFormat="1" applyFont="1" applyFill="1" applyBorder="1" applyAlignment="1">
      <alignment horizontal="center"/>
    </xf>
    <xf numFmtId="4" fontId="37" fillId="6" borderId="50" xfId="3" applyNumberFormat="1" applyFont="1" applyFill="1" applyBorder="1" applyAlignment="1">
      <alignment horizontal="right"/>
    </xf>
    <xf numFmtId="4" fontId="37" fillId="6" borderId="51" xfId="3" applyNumberFormat="1" applyFont="1" applyFill="1" applyBorder="1" applyAlignment="1">
      <alignment horizontal="right"/>
    </xf>
    <xf numFmtId="49" fontId="37" fillId="6" borderId="21" xfId="3" applyNumberFormat="1" applyFont="1" applyFill="1" applyBorder="1" applyAlignment="1">
      <alignment horizontal="center" vertical="top"/>
    </xf>
    <xf numFmtId="0" fontId="37" fillId="6" borderId="22" xfId="3" applyNumberFormat="1" applyFont="1" applyFill="1" applyBorder="1" applyAlignment="1">
      <alignment vertical="top"/>
    </xf>
    <xf numFmtId="166" fontId="37" fillId="6" borderId="22" xfId="3" applyNumberFormat="1" applyFont="1" applyFill="1" applyBorder="1" applyAlignment="1">
      <alignment horizontal="center"/>
    </xf>
    <xf numFmtId="4" fontId="37" fillId="6" borderId="22" xfId="3" applyNumberFormat="1" applyFont="1" applyFill="1" applyBorder="1" applyAlignment="1">
      <alignment horizontal="right"/>
    </xf>
    <xf numFmtId="4" fontId="37" fillId="6" borderId="23" xfId="3" applyNumberFormat="1" applyFont="1" applyFill="1" applyBorder="1" applyAlignment="1">
      <alignment horizontal="right"/>
    </xf>
    <xf numFmtId="16" fontId="31" fillId="0" borderId="0" xfId="0" applyNumberFormat="1" applyFont="1" applyFill="1" applyBorder="1" applyAlignment="1">
      <alignment horizontal="center" vertical="top"/>
    </xf>
    <xf numFmtId="0" fontId="31" fillId="6" borderId="22" xfId="3" quotePrefix="1" applyNumberFormat="1" applyFont="1" applyFill="1" applyBorder="1" applyAlignment="1">
      <alignment vertical="top" wrapText="1"/>
    </xf>
    <xf numFmtId="49" fontId="31" fillId="6" borderId="0" xfId="0" applyNumberFormat="1" applyFont="1" applyFill="1" applyAlignment="1">
      <alignment horizontal="left" vertical="top" wrapText="1"/>
    </xf>
    <xf numFmtId="0" fontId="31" fillId="6" borderId="0" xfId="0" applyFont="1" applyFill="1" applyAlignment="1">
      <alignment horizontal="left"/>
    </xf>
    <xf numFmtId="49" fontId="59" fillId="0" borderId="0" xfId="13" applyNumberFormat="1" applyFont="1" applyBorder="1" applyAlignment="1" applyProtection="1">
      <alignment horizontal="center" vertical="top"/>
    </xf>
    <xf numFmtId="49" fontId="59" fillId="0" borderId="0" xfId="0" applyNumberFormat="1" applyFont="1" applyAlignment="1">
      <alignment horizontal="center" vertical="top"/>
    </xf>
    <xf numFmtId="0" fontId="59" fillId="0" borderId="0" xfId="0" applyFont="1" applyAlignment="1">
      <alignment vertical="top" wrapText="1"/>
    </xf>
    <xf numFmtId="49" fontId="37" fillId="7" borderId="52" xfId="0" applyNumberFormat="1" applyFont="1" applyFill="1" applyBorder="1" applyAlignment="1">
      <alignment horizontal="center" vertical="top"/>
    </xf>
    <xf numFmtId="0" fontId="37" fillId="7" borderId="52" xfId="0" applyFont="1" applyFill="1" applyBorder="1"/>
    <xf numFmtId="0" fontId="31" fillId="7" borderId="52" xfId="0" applyFont="1" applyFill="1" applyBorder="1" applyAlignment="1">
      <alignment horizontal="right"/>
    </xf>
    <xf numFmtId="4" fontId="31" fillId="7" borderId="52" xfId="0" applyNumberFormat="1" applyFont="1" applyFill="1" applyBorder="1" applyAlignment="1">
      <alignment horizontal="right"/>
    </xf>
    <xf numFmtId="4" fontId="37" fillId="7" borderId="52" xfId="0" applyNumberFormat="1" applyFont="1" applyFill="1" applyBorder="1" applyAlignment="1">
      <alignment horizontal="right"/>
    </xf>
    <xf numFmtId="2" fontId="31" fillId="0" borderId="24" xfId="13" applyFont="1" applyBorder="1" applyAlignment="1" applyProtection="1">
      <alignment vertical="top"/>
    </xf>
    <xf numFmtId="4" fontId="31" fillId="0" borderId="24" xfId="13" applyNumberFormat="1" applyFont="1" applyBorder="1" applyAlignment="1" applyProtection="1">
      <alignment horizontal="right"/>
    </xf>
    <xf numFmtId="2" fontId="31" fillId="0" borderId="0" xfId="13" applyFont="1" applyBorder="1" applyAlignment="1" applyProtection="1"/>
    <xf numFmtId="2" fontId="31" fillId="0" borderId="0" xfId="13" applyFont="1" applyBorder="1" applyAlignment="1" applyProtection="1">
      <alignment horizontal="right"/>
    </xf>
    <xf numFmtId="4" fontId="31" fillId="0" borderId="0" xfId="13" applyNumberFormat="1" applyFont="1" applyBorder="1" applyAlignment="1" applyProtection="1">
      <alignment horizontal="right"/>
    </xf>
    <xf numFmtId="0" fontId="31" fillId="7" borderId="0" xfId="0" applyNumberFormat="1" applyFont="1" applyFill="1" applyBorder="1" applyAlignment="1">
      <alignment horizontal="right"/>
    </xf>
    <xf numFmtId="0" fontId="31" fillId="7" borderId="0" xfId="0" applyNumberFormat="1" applyFont="1" applyFill="1" applyBorder="1" applyAlignment="1">
      <alignment horizontal="justify" vertical="top"/>
    </xf>
    <xf numFmtId="4" fontId="31" fillId="7" borderId="0" xfId="0" applyNumberFormat="1" applyFont="1" applyFill="1" applyBorder="1" applyAlignment="1"/>
    <xf numFmtId="4" fontId="31" fillId="7" borderId="0" xfId="0" applyNumberFormat="1" applyFont="1" applyFill="1" applyBorder="1" applyAlignment="1">
      <alignment horizontal="right"/>
    </xf>
    <xf numFmtId="0" fontId="37" fillId="7" borderId="0" xfId="0" applyFont="1" applyFill="1" applyAlignment="1">
      <alignment horizontal="center" vertical="top"/>
    </xf>
    <xf numFmtId="166" fontId="37" fillId="7" borderId="0" xfId="0" applyNumberFormat="1" applyFont="1" applyFill="1"/>
    <xf numFmtId="4" fontId="37" fillId="7" borderId="0" xfId="0" applyNumberFormat="1" applyFont="1" applyFill="1" applyAlignment="1"/>
    <xf numFmtId="4" fontId="31" fillId="7" borderId="0" xfId="0" applyNumberFormat="1" applyFont="1" applyFill="1" applyAlignment="1">
      <alignment horizontal="right"/>
    </xf>
    <xf numFmtId="0" fontId="31" fillId="7" borderId="0" xfId="0" applyNumberFormat="1" applyFont="1" applyFill="1" applyBorder="1" applyAlignment="1">
      <alignment horizontal="justify"/>
    </xf>
    <xf numFmtId="0" fontId="36" fillId="0" borderId="0" xfId="0" applyNumberFormat="1" applyFont="1" applyBorder="1" applyAlignment="1">
      <alignment horizontal="right" vertical="top"/>
    </xf>
    <xf numFmtId="0" fontId="31" fillId="0" borderId="0" xfId="0" applyNumberFormat="1" applyFont="1" applyBorder="1" applyAlignment="1">
      <alignment vertical="top"/>
    </xf>
    <xf numFmtId="0" fontId="35" fillId="0" borderId="0" xfId="0" applyNumberFormat="1" applyFont="1" applyBorder="1" applyAlignment="1">
      <alignment horizontal="justify" vertical="top" wrapText="1"/>
    </xf>
    <xf numFmtId="0" fontId="37" fillId="3" borderId="0" xfId="0" applyFont="1" applyFill="1" applyBorder="1" applyAlignment="1">
      <alignment vertical="top"/>
    </xf>
    <xf numFmtId="0" fontId="37" fillId="3" borderId="0" xfId="0" applyNumberFormat="1" applyFont="1" applyFill="1" applyBorder="1" applyAlignment="1">
      <alignment vertical="top"/>
    </xf>
    <xf numFmtId="49" fontId="37" fillId="3" borderId="0" xfId="0" applyNumberFormat="1" applyFont="1" applyFill="1" applyBorder="1" applyAlignment="1">
      <alignment horizontal="left" vertical="top" wrapText="1"/>
    </xf>
    <xf numFmtId="0" fontId="37" fillId="0" borderId="0" xfId="0" applyFont="1" applyFill="1" applyBorder="1" applyAlignment="1">
      <alignment vertical="top"/>
    </xf>
    <xf numFmtId="0" fontId="37" fillId="0" borderId="0" xfId="0" applyNumberFormat="1" applyFont="1" applyFill="1" applyBorder="1" applyAlignment="1">
      <alignment horizontal="center" vertical="top"/>
    </xf>
    <xf numFmtId="49" fontId="31" fillId="0" borderId="0" xfId="0" applyNumberFormat="1" applyFont="1" applyBorder="1" applyAlignment="1">
      <alignment horizontal="left" vertical="top" wrapText="1"/>
    </xf>
    <xf numFmtId="0" fontId="31" fillId="0" borderId="0" xfId="0" applyFont="1" applyBorder="1" applyAlignment="1">
      <alignment horizontal="right" vertical="top"/>
    </xf>
    <xf numFmtId="0" fontId="31" fillId="0" borderId="0" xfId="0" applyNumberFormat="1" applyFont="1" applyBorder="1" applyAlignment="1">
      <alignment horizontal="center" vertical="top"/>
    </xf>
    <xf numFmtId="0" fontId="52" fillId="0" borderId="0" xfId="0" applyFont="1" applyFill="1" applyBorder="1" applyAlignment="1">
      <alignment horizontal="center" vertical="top"/>
    </xf>
    <xf numFmtId="0" fontId="34" fillId="0" borderId="0" xfId="0" applyFont="1" applyFill="1" applyBorder="1" applyAlignment="1">
      <alignment horizontal="center" vertical="top"/>
    </xf>
    <xf numFmtId="2" fontId="55" fillId="0" borderId="0" xfId="0" applyNumberFormat="1" applyFont="1" applyFill="1" applyBorder="1" applyAlignment="1">
      <alignment horizontal="center"/>
    </xf>
    <xf numFmtId="3" fontId="35" fillId="0" borderId="0" xfId="0" applyNumberFormat="1" applyFont="1" applyFill="1" applyBorder="1" applyAlignment="1">
      <alignment vertical="top"/>
    </xf>
    <xf numFmtId="49" fontId="35" fillId="0" borderId="0" xfId="0" applyNumberFormat="1" applyFont="1" applyBorder="1" applyAlignment="1">
      <alignment horizontal="right" vertical="top" wrapText="1"/>
    </xf>
    <xf numFmtId="0" fontId="52" fillId="0" borderId="0" xfId="0" applyFont="1" applyFill="1" applyBorder="1" applyAlignment="1">
      <alignment horizontal="center" vertical="top" wrapText="1"/>
    </xf>
    <xf numFmtId="0" fontId="34" fillId="0" borderId="0" xfId="0" applyFont="1" applyFill="1" applyBorder="1" applyAlignment="1">
      <alignment horizontal="center" vertical="top" wrapText="1"/>
    </xf>
    <xf numFmtId="2" fontId="55" fillId="0" borderId="0" xfId="0" applyNumberFormat="1" applyFont="1" applyFill="1" applyBorder="1" applyAlignment="1">
      <alignment horizontal="center" wrapText="1"/>
    </xf>
    <xf numFmtId="0" fontId="31" fillId="0" borderId="0" xfId="0" applyFont="1" applyFill="1" applyBorder="1" applyAlignment="1">
      <alignment vertical="top" wrapText="1"/>
    </xf>
    <xf numFmtId="0" fontId="35" fillId="0" borderId="0" xfId="0" applyFont="1" applyFill="1" applyBorder="1" applyAlignment="1">
      <alignment vertical="top" wrapText="1"/>
    </xf>
    <xf numFmtId="49" fontId="33" fillId="0" borderId="4" xfId="0" applyNumberFormat="1" applyFont="1" applyBorder="1" applyAlignment="1">
      <alignment horizontal="right" vertical="top"/>
    </xf>
    <xf numFmtId="0" fontId="33" fillId="0" borderId="4" xfId="0" applyNumberFormat="1" applyFont="1" applyBorder="1" applyAlignment="1">
      <alignment horizontal="left" vertical="top"/>
    </xf>
    <xf numFmtId="0" fontId="33" fillId="0" borderId="4" xfId="0" applyFont="1" applyFill="1" applyBorder="1" applyAlignment="1">
      <alignment horizontal="right" vertical="top"/>
    </xf>
    <xf numFmtId="49" fontId="33" fillId="0" borderId="0" xfId="0" applyNumberFormat="1" applyFont="1" applyBorder="1" applyAlignment="1">
      <alignment horizontal="right" vertical="top"/>
    </xf>
    <xf numFmtId="0" fontId="33" fillId="0" borderId="0" xfId="0" applyNumberFormat="1" applyFont="1" applyBorder="1" applyAlignment="1">
      <alignment horizontal="left" vertical="top"/>
    </xf>
    <xf numFmtId="0" fontId="37" fillId="0" borderId="0" xfId="0" applyFont="1" applyFill="1" applyBorder="1" applyAlignment="1">
      <alignment horizontal="right" vertical="top"/>
    </xf>
    <xf numFmtId="49" fontId="35" fillId="0" borderId="0" xfId="0" applyNumberFormat="1" applyFont="1" applyBorder="1" applyAlignment="1">
      <alignment horizontal="left" vertical="top" wrapText="1"/>
    </xf>
    <xf numFmtId="0" fontId="31" fillId="0" borderId="0" xfId="0" applyNumberFormat="1" applyFont="1" applyBorder="1" applyAlignment="1">
      <alignment horizontal="left" vertical="top"/>
    </xf>
    <xf numFmtId="3" fontId="52" fillId="0" borderId="0" xfId="0" applyNumberFormat="1" applyFont="1" applyFill="1" applyBorder="1" applyAlignment="1">
      <alignment horizontal="center" vertical="top"/>
    </xf>
    <xf numFmtId="0" fontId="33" fillId="0" borderId="0" xfId="0" applyFont="1" applyFill="1" applyBorder="1" applyAlignment="1">
      <alignment horizontal="right" vertical="top"/>
    </xf>
    <xf numFmtId="49" fontId="34" fillId="0" borderId="0" xfId="0" applyNumberFormat="1" applyFont="1" applyBorder="1" applyAlignment="1">
      <alignment horizontal="left" vertical="top" wrapText="1"/>
    </xf>
    <xf numFmtId="0" fontId="33" fillId="0" borderId="0" xfId="0" applyNumberFormat="1" applyFont="1" applyFill="1" applyBorder="1" applyAlignment="1">
      <alignment horizontal="center"/>
    </xf>
    <xf numFmtId="0" fontId="52" fillId="0" borderId="0" xfId="0" applyFont="1" applyFill="1" applyBorder="1" applyAlignment="1">
      <alignment horizontal="center"/>
    </xf>
    <xf numFmtId="3" fontId="54" fillId="0" borderId="0" xfId="0" applyNumberFormat="1" applyFont="1" applyFill="1" applyBorder="1" applyAlignment="1">
      <alignment vertical="top"/>
    </xf>
    <xf numFmtId="4" fontId="35" fillId="0" borderId="0" xfId="0" applyNumberFormat="1" applyFont="1" applyFill="1" applyBorder="1" applyAlignment="1">
      <alignment vertical="top"/>
    </xf>
    <xf numFmtId="4" fontId="54" fillId="0" borderId="0" xfId="0" applyNumberFormat="1" applyFont="1" applyAlignment="1">
      <alignment horizontal="right"/>
    </xf>
    <xf numFmtId="0" fontId="35" fillId="0" borderId="0" xfId="0" applyFont="1" applyAlignment="1">
      <alignment horizontal="left" vertical="top"/>
    </xf>
    <xf numFmtId="2" fontId="35" fillId="0" borderId="24" xfId="13" applyFont="1" applyBorder="1" applyAlignment="1" applyProtection="1">
      <alignment vertical="top"/>
    </xf>
    <xf numFmtId="2" fontId="54" fillId="0" borderId="24" xfId="13" applyFont="1" applyBorder="1" applyAlignment="1" applyProtection="1">
      <alignment horizontal="center"/>
    </xf>
    <xf numFmtId="4" fontId="54" fillId="0" borderId="24" xfId="13" applyNumberFormat="1" applyFont="1" applyBorder="1" applyAlignment="1" applyProtection="1">
      <alignment horizontal="right"/>
    </xf>
    <xf numFmtId="0" fontId="35" fillId="0" borderId="0" xfId="0" applyFont="1" applyAlignment="1">
      <alignment horizontal="left" wrapText="1"/>
    </xf>
    <xf numFmtId="2" fontId="35" fillId="0" borderId="0" xfId="13" applyFont="1" applyBorder="1" applyAlignment="1" applyProtection="1">
      <alignment vertical="top"/>
    </xf>
    <xf numFmtId="0" fontId="35" fillId="0" borderId="0" xfId="0" applyFont="1" applyBorder="1" applyAlignment="1">
      <alignment vertical="top" wrapText="1"/>
    </xf>
    <xf numFmtId="49" fontId="52" fillId="0" borderId="0" xfId="0" applyNumberFormat="1" applyFont="1" applyBorder="1" applyAlignment="1">
      <alignment horizontal="left" vertical="top" wrapText="1"/>
    </xf>
    <xf numFmtId="0" fontId="31" fillId="0" borderId="0" xfId="0" applyFont="1" applyFill="1" applyBorder="1" applyAlignment="1"/>
    <xf numFmtId="49" fontId="55" fillId="0" borderId="0" xfId="0" applyNumberFormat="1" applyFont="1" applyBorder="1" applyAlignment="1">
      <alignment vertical="top"/>
    </xf>
    <xf numFmtId="0" fontId="55" fillId="0" borderId="0" xfId="0" applyNumberFormat="1" applyFont="1" applyBorder="1" applyAlignment="1">
      <alignment vertical="top"/>
    </xf>
    <xf numFmtId="49" fontId="55" fillId="0" borderId="0" xfId="0" applyNumberFormat="1" applyFont="1" applyBorder="1" applyAlignment="1">
      <alignment horizontal="left" vertical="top" wrapText="1"/>
    </xf>
    <xf numFmtId="0" fontId="55" fillId="0" borderId="0" xfId="0" applyFont="1" applyFill="1" applyBorder="1" applyAlignment="1">
      <alignment vertical="top"/>
    </xf>
    <xf numFmtId="0" fontId="36" fillId="7" borderId="42" xfId="0" applyFont="1" applyFill="1" applyBorder="1" applyAlignment="1">
      <alignment vertical="top"/>
    </xf>
    <xf numFmtId="0" fontId="36" fillId="7" borderId="32" xfId="0" applyNumberFormat="1" applyFont="1" applyFill="1" applyBorder="1" applyAlignment="1">
      <alignment horizontal="left" vertical="top"/>
    </xf>
    <xf numFmtId="0" fontId="55" fillId="0" borderId="0" xfId="0" applyFont="1" applyAlignment="1">
      <alignment vertical="top"/>
    </xf>
    <xf numFmtId="0" fontId="55" fillId="0" borderId="0" xfId="0" applyNumberFormat="1" applyFont="1" applyAlignment="1">
      <alignment vertical="top"/>
    </xf>
    <xf numFmtId="49" fontId="55" fillId="0" borderId="0" xfId="0" applyNumberFormat="1" applyFont="1" applyAlignment="1">
      <alignment horizontal="left" vertical="top" wrapText="1"/>
    </xf>
    <xf numFmtId="0" fontId="54" fillId="0" borderId="0" xfId="0" applyNumberFormat="1" applyFont="1" applyBorder="1" applyAlignment="1">
      <alignment vertical="top"/>
    </xf>
    <xf numFmtId="0" fontId="54" fillId="0" borderId="0" xfId="0" applyNumberFormat="1" applyFont="1" applyBorder="1" applyAlignment="1">
      <alignment vertical="top" wrapText="1"/>
    </xf>
    <xf numFmtId="49" fontId="33" fillId="3" borderId="0" xfId="0" applyNumberFormat="1" applyFont="1" applyFill="1" applyBorder="1" applyAlignment="1">
      <alignment horizontal="left" vertical="top"/>
    </xf>
    <xf numFmtId="0" fontId="33" fillId="3" borderId="0" xfId="0" applyNumberFormat="1" applyFont="1" applyFill="1" applyBorder="1" applyAlignment="1">
      <alignment horizontal="left" vertical="top"/>
    </xf>
    <xf numFmtId="49" fontId="33" fillId="3" borderId="0" xfId="0" applyNumberFormat="1" applyFont="1" applyFill="1" applyBorder="1" applyAlignment="1">
      <alignment horizontal="left" vertical="top" wrapText="1"/>
    </xf>
    <xf numFmtId="0" fontId="33" fillId="0" borderId="0" xfId="0" applyNumberFormat="1" applyFont="1" applyFill="1" applyBorder="1" applyAlignment="1">
      <alignment horizontal="center" vertical="top"/>
    </xf>
    <xf numFmtId="49" fontId="33" fillId="0" borderId="0" xfId="0" applyNumberFormat="1" applyFont="1" applyFill="1" applyBorder="1" applyAlignment="1">
      <alignment horizontal="left" vertical="top"/>
    </xf>
    <xf numFmtId="0" fontId="33" fillId="0" borderId="0" xfId="0" applyNumberFormat="1" applyFont="1" applyFill="1" applyBorder="1" applyAlignment="1">
      <alignment horizontal="left" vertical="top"/>
    </xf>
    <xf numFmtId="49" fontId="33" fillId="0" borderId="0" xfId="0" applyNumberFormat="1" applyFont="1" applyFill="1" applyBorder="1" applyAlignment="1">
      <alignment horizontal="left" vertical="top" wrapText="1"/>
    </xf>
    <xf numFmtId="3" fontId="55" fillId="0" borderId="0" xfId="0" applyNumberFormat="1" applyFont="1" applyFill="1" applyBorder="1" applyAlignment="1">
      <alignment vertical="top"/>
    </xf>
    <xf numFmtId="49" fontId="33" fillId="0" borderId="0" xfId="0" applyNumberFormat="1" applyFont="1" applyAlignment="1">
      <alignment vertical="top"/>
    </xf>
    <xf numFmtId="0" fontId="33" fillId="0" borderId="5" xfId="0" applyNumberFormat="1" applyFont="1" applyBorder="1" applyAlignment="1">
      <alignment vertical="top"/>
    </xf>
    <xf numFmtId="0" fontId="55" fillId="0" borderId="0" xfId="0" applyFont="1" applyBorder="1" applyAlignment="1">
      <alignment vertical="top"/>
    </xf>
    <xf numFmtId="0" fontId="0" fillId="0" borderId="0" xfId="0" applyFont="1" applyAlignment="1">
      <alignment horizontal="center"/>
    </xf>
    <xf numFmtId="49" fontId="37" fillId="0" borderId="0" xfId="0" applyNumberFormat="1" applyFont="1" applyBorder="1" applyAlignment="1">
      <alignment horizontal="left" vertical="top" wrapText="1"/>
    </xf>
    <xf numFmtId="0" fontId="35" fillId="0" borderId="0" xfId="0" applyFont="1" applyAlignment="1">
      <alignment horizontal="justify" vertical="center"/>
    </xf>
    <xf numFmtId="0" fontId="33" fillId="0" borderId="4" xfId="0" applyFont="1" applyFill="1" applyBorder="1" applyAlignment="1">
      <alignment horizontal="right" vertical="top" wrapText="1"/>
    </xf>
    <xf numFmtId="49" fontId="52" fillId="0" borderId="5" xfId="0" applyNumberFormat="1" applyFont="1" applyFill="1" applyBorder="1" applyAlignment="1">
      <alignment horizontal="right" vertical="top" wrapText="1"/>
    </xf>
    <xf numFmtId="49" fontId="34" fillId="0" borderId="0" xfId="0" applyNumberFormat="1" applyFont="1" applyFill="1" applyBorder="1" applyAlignment="1">
      <alignment horizontal="left" vertical="top" wrapText="1"/>
    </xf>
    <xf numFmtId="43" fontId="52" fillId="0" borderId="0" xfId="22" applyFont="1" applyFill="1" applyBorder="1" applyAlignment="1">
      <alignment horizontal="center" vertical="top"/>
    </xf>
    <xf numFmtId="43" fontId="34" fillId="0" borderId="0" xfId="22" applyFont="1" applyFill="1" applyBorder="1" applyAlignment="1">
      <alignment horizontal="center" vertical="top"/>
    </xf>
    <xf numFmtId="43" fontId="55" fillId="0" borderId="0" xfId="22" applyFont="1" applyFill="1" applyBorder="1" applyAlignment="1">
      <alignment horizontal="center"/>
    </xf>
    <xf numFmtId="43" fontId="31" fillId="0" borderId="0" xfId="22" applyFont="1" applyFill="1" applyBorder="1" applyAlignment="1">
      <alignment vertical="top"/>
    </xf>
    <xf numFmtId="43" fontId="35" fillId="0" borderId="0" xfId="22" applyFont="1" applyFill="1" applyBorder="1" applyAlignment="1">
      <alignment vertical="top"/>
    </xf>
    <xf numFmtId="49" fontId="33" fillId="0" borderId="6" xfId="0" applyNumberFormat="1" applyFont="1" applyFill="1" applyBorder="1" applyAlignment="1">
      <alignment horizontal="right" vertical="top" wrapText="1"/>
    </xf>
    <xf numFmtId="0" fontId="0" fillId="6" borderId="0" xfId="0" applyFont="1" applyFill="1"/>
    <xf numFmtId="0" fontId="59" fillId="0" borderId="0" xfId="0" applyFont="1" applyAlignment="1">
      <alignment horizontal="center"/>
    </xf>
    <xf numFmtId="4" fontId="0" fillId="0" borderId="0" xfId="0" applyNumberFormat="1" applyFont="1" applyAlignment="1">
      <alignment horizontal="right"/>
    </xf>
    <xf numFmtId="4" fontId="0" fillId="0" borderId="0" xfId="0" applyNumberFormat="1" applyFont="1"/>
    <xf numFmtId="10" fontId="0" fillId="0" borderId="0" xfId="0" applyNumberFormat="1" applyFont="1" applyAlignment="1">
      <alignment horizontal="right"/>
    </xf>
    <xf numFmtId="4" fontId="31" fillId="0" borderId="0" xfId="0" applyNumberFormat="1" applyFont="1" applyFill="1" applyBorder="1"/>
    <xf numFmtId="0" fontId="0" fillId="0" borderId="6" xfId="0" applyFont="1" applyBorder="1"/>
    <xf numFmtId="0" fontId="43" fillId="0" borderId="6" xfId="0" applyFont="1" applyBorder="1" applyAlignment="1">
      <alignment horizontal="right"/>
    </xf>
    <xf numFmtId="4" fontId="43" fillId="0" borderId="6" xfId="0" applyNumberFormat="1" applyFont="1" applyBorder="1" applyAlignment="1">
      <alignment horizontal="right"/>
    </xf>
    <xf numFmtId="0" fontId="0" fillId="7" borderId="45" xfId="0" applyFont="1" applyFill="1" applyBorder="1" applyAlignment="1">
      <alignment vertical="center"/>
    </xf>
    <xf numFmtId="4" fontId="0" fillId="7" borderId="45" xfId="0" applyNumberFormat="1" applyFont="1" applyFill="1" applyBorder="1" applyAlignment="1">
      <alignment vertical="center"/>
    </xf>
    <xf numFmtId="4" fontId="0" fillId="7" borderId="45" xfId="0" applyNumberFormat="1" applyFont="1" applyFill="1" applyBorder="1" applyAlignment="1">
      <alignment horizontal="right" vertical="center"/>
    </xf>
    <xf numFmtId="4" fontId="0" fillId="7" borderId="44" xfId="0" applyNumberFormat="1" applyFont="1" applyFill="1" applyBorder="1" applyAlignment="1">
      <alignment horizontal="right" vertical="center"/>
    </xf>
    <xf numFmtId="4" fontId="0" fillId="0" borderId="0" xfId="0" applyNumberFormat="1" applyFont="1" applyAlignment="1"/>
    <xf numFmtId="0" fontId="51" fillId="0" borderId="0" xfId="0" applyFont="1" applyAlignment="1">
      <alignment horizontal="left" vertical="top"/>
    </xf>
    <xf numFmtId="0" fontId="0" fillId="0" borderId="0" xfId="0" applyFont="1" applyAlignment="1">
      <alignment horizontal="center" vertical="top"/>
    </xf>
    <xf numFmtId="0" fontId="37" fillId="7" borderId="0" xfId="0" applyFont="1" applyFill="1"/>
    <xf numFmtId="0" fontId="37" fillId="0" borderId="0" xfId="0" applyFont="1"/>
    <xf numFmtId="0" fontId="31" fillId="4" borderId="0" xfId="0" applyFont="1" applyFill="1" applyAlignment="1">
      <alignment wrapText="1"/>
    </xf>
    <xf numFmtId="0" fontId="31" fillId="0" borderId="0" xfId="0" applyFont="1" applyAlignment="1">
      <alignment horizontal="left" wrapText="1"/>
    </xf>
    <xf numFmtId="0" fontId="0" fillId="0" borderId="0" xfId="0" applyFont="1" applyAlignment="1">
      <alignment horizontal="left" vertical="top"/>
    </xf>
    <xf numFmtId="0" fontId="0" fillId="0" borderId="0" xfId="0" quotePrefix="1" applyFont="1" applyAlignment="1">
      <alignment horizontal="left"/>
    </xf>
    <xf numFmtId="166" fontId="0" fillId="0" borderId="0" xfId="0" applyNumberFormat="1" applyFont="1"/>
    <xf numFmtId="0" fontId="37" fillId="9" borderId="0" xfId="0" applyFont="1" applyFill="1" applyAlignment="1">
      <alignment horizontal="left" vertical="top"/>
    </xf>
    <xf numFmtId="0" fontId="37" fillId="9" borderId="0" xfId="0" applyFont="1" applyFill="1"/>
    <xf numFmtId="49" fontId="31" fillId="6" borderId="0" xfId="0" applyNumberFormat="1" applyFont="1" applyFill="1" applyBorder="1" applyAlignment="1">
      <alignment horizontal="left" vertical="top" wrapText="1"/>
    </xf>
    <xf numFmtId="0" fontId="31" fillId="6" borderId="0" xfId="0" applyFont="1" applyFill="1" applyBorder="1" applyAlignment="1">
      <alignment horizontal="left"/>
    </xf>
    <xf numFmtId="0" fontId="49" fillId="9" borderId="0" xfId="0" applyFont="1" applyFill="1" applyAlignment="1">
      <alignment horizontal="left" vertical="top"/>
    </xf>
    <xf numFmtId="0" fontId="49" fillId="9" borderId="0" xfId="0" applyFont="1" applyFill="1"/>
    <xf numFmtId="4" fontId="0" fillId="7" borderId="0" xfId="0" applyNumberFormat="1" applyFont="1" applyFill="1" applyAlignment="1"/>
    <xf numFmtId="4" fontId="0" fillId="7" borderId="0" xfId="0" applyNumberFormat="1" applyFont="1" applyFill="1" applyAlignment="1">
      <alignment horizontal="right"/>
    </xf>
    <xf numFmtId="0" fontId="0" fillId="4" borderId="17" xfId="0" applyFont="1" applyFill="1" applyBorder="1" applyAlignment="1">
      <alignment wrapText="1"/>
    </xf>
    <xf numFmtId="4" fontId="31" fillId="6" borderId="22" xfId="3" applyNumberFormat="1" applyFont="1" applyFill="1" applyBorder="1" applyAlignment="1"/>
    <xf numFmtId="166" fontId="0" fillId="7" borderId="0" xfId="0" applyNumberFormat="1" applyFont="1" applyFill="1"/>
    <xf numFmtId="0" fontId="49" fillId="4" borderId="0" xfId="0" applyFont="1" applyFill="1" applyAlignment="1">
      <alignment horizontal="left" vertical="top"/>
    </xf>
    <xf numFmtId="0" fontId="49" fillId="4" borderId="0" xfId="0" applyFont="1" applyFill="1"/>
    <xf numFmtId="3" fontId="55" fillId="0" borderId="0" xfId="0" applyNumberFormat="1" applyFont="1" applyFill="1" applyBorder="1" applyAlignment="1">
      <alignment horizontal="right" vertical="top"/>
    </xf>
    <xf numFmtId="4" fontId="0" fillId="0" borderId="0" xfId="0" applyNumberFormat="1" applyFont="1" applyFill="1" applyAlignment="1"/>
    <xf numFmtId="0" fontId="59" fillId="6" borderId="0" xfId="0" applyFont="1" applyFill="1" applyBorder="1" applyAlignment="1">
      <alignment vertical="top" wrapText="1"/>
    </xf>
    <xf numFmtId="4" fontId="31" fillId="6" borderId="0" xfId="0" applyNumberFormat="1" applyFont="1" applyFill="1" applyBorder="1" applyAlignment="1">
      <alignment horizontal="right"/>
    </xf>
    <xf numFmtId="0" fontId="31" fillId="0" borderId="0" xfId="0" applyFont="1" applyBorder="1" applyAlignment="1">
      <alignment horizontal="justify" vertical="top" wrapText="1"/>
    </xf>
    <xf numFmtId="0" fontId="31" fillId="0" borderId="0" xfId="0" applyFont="1" applyBorder="1" applyAlignment="1">
      <alignment horizontal="left" vertical="top" wrapText="1"/>
    </xf>
    <xf numFmtId="0" fontId="31" fillId="0" borderId="0" xfId="0" quotePrefix="1" applyFont="1" applyBorder="1" applyAlignment="1">
      <alignment horizontal="left" vertical="top" wrapText="1"/>
    </xf>
    <xf numFmtId="0" fontId="31" fillId="0" borderId="0" xfId="0" applyFont="1" applyFill="1" applyAlignment="1">
      <alignment horizontal="right" wrapText="1"/>
    </xf>
    <xf numFmtId="4" fontId="59" fillId="0" borderId="0" xfId="0" applyNumberFormat="1" applyFont="1"/>
    <xf numFmtId="3" fontId="0" fillId="4" borderId="0" xfId="0" applyNumberFormat="1" applyFont="1" applyFill="1" applyAlignment="1">
      <alignment horizontal="center" vertical="top"/>
    </xf>
    <xf numFmtId="3" fontId="0" fillId="0" borderId="0" xfId="0" applyNumberFormat="1" applyFont="1" applyAlignment="1">
      <alignment horizontal="center" vertical="top"/>
    </xf>
    <xf numFmtId="167" fontId="24" fillId="0" borderId="0" xfId="0" applyNumberFormat="1" applyFont="1" applyFill="1" applyBorder="1" applyAlignment="1">
      <alignment horizontal="left" wrapText="1"/>
    </xf>
    <xf numFmtId="0" fontId="0" fillId="4" borderId="0" xfId="0" applyFont="1" applyFill="1" applyAlignment="1">
      <alignment wrapText="1"/>
    </xf>
    <xf numFmtId="0" fontId="0" fillId="4" borderId="0" xfId="0" applyFont="1" applyFill="1" applyAlignment="1">
      <alignment horizontal="left" vertical="top" wrapText="1"/>
    </xf>
    <xf numFmtId="0" fontId="0" fillId="4" borderId="0" xfId="0" applyFont="1" applyFill="1" applyAlignment="1">
      <alignment horizontal="left"/>
    </xf>
    <xf numFmtId="4" fontId="0" fillId="4" borderId="0" xfId="0" applyNumberFormat="1" applyFont="1" applyFill="1"/>
    <xf numFmtId="3" fontId="31" fillId="6" borderId="15" xfId="3" applyNumberFormat="1" applyFont="1" applyFill="1" applyBorder="1" applyAlignment="1">
      <alignment horizontal="center" vertical="top"/>
    </xf>
    <xf numFmtId="3" fontId="31" fillId="6" borderId="21" xfId="3" applyNumberFormat="1" applyFont="1" applyFill="1" applyBorder="1" applyAlignment="1">
      <alignment horizontal="center" vertical="top"/>
    </xf>
    <xf numFmtId="3" fontId="31" fillId="6" borderId="0" xfId="3" applyNumberFormat="1" applyFont="1" applyFill="1" applyBorder="1" applyAlignment="1">
      <alignment horizontal="center" vertical="top"/>
    </xf>
    <xf numFmtId="0" fontId="31" fillId="6" borderId="0" xfId="0" quotePrefix="1" applyFont="1" applyFill="1" applyBorder="1" applyAlignment="1">
      <alignment vertical="top" wrapText="1"/>
    </xf>
    <xf numFmtId="3" fontId="31" fillId="0" borderId="0" xfId="0" applyNumberFormat="1" applyFont="1" applyFill="1" applyBorder="1" applyAlignment="1">
      <alignment horizontal="center" vertical="top"/>
    </xf>
    <xf numFmtId="10" fontId="31" fillId="0" borderId="0" xfId="0" applyNumberFormat="1" applyFont="1" applyFill="1" applyBorder="1" applyAlignment="1"/>
    <xf numFmtId="1" fontId="0" fillId="0" borderId="0" xfId="0" applyNumberFormat="1" applyFont="1" applyAlignment="1">
      <alignment horizontal="center" vertical="top"/>
    </xf>
    <xf numFmtId="166" fontId="0" fillId="4" borderId="0" xfId="0" applyNumberFormat="1" applyFont="1" applyFill="1"/>
    <xf numFmtId="0" fontId="31" fillId="6" borderId="0" xfId="0" applyNumberFormat="1" applyFont="1" applyFill="1" applyBorder="1" applyAlignment="1">
      <alignment horizontal="left" vertical="top" wrapText="1"/>
    </xf>
    <xf numFmtId="0" fontId="31" fillId="0" borderId="0" xfId="0" quotePrefix="1" applyNumberFormat="1" applyFont="1" applyBorder="1" applyAlignment="1">
      <alignment horizontal="left" vertical="top" wrapText="1"/>
    </xf>
    <xf numFmtId="0" fontId="31" fillId="0" borderId="0" xfId="0" applyFont="1" applyBorder="1" applyAlignment="1">
      <alignment horizontal="left"/>
    </xf>
    <xf numFmtId="0" fontId="0" fillId="4" borderId="0" xfId="0" applyFont="1" applyFill="1"/>
    <xf numFmtId="0" fontId="0" fillId="0" borderId="0" xfId="0" applyFont="1" applyAlignment="1">
      <alignment horizontal="left"/>
    </xf>
    <xf numFmtId="1" fontId="0" fillId="4" borderId="0" xfId="0" applyNumberFormat="1" applyFont="1" applyFill="1" applyAlignment="1">
      <alignment horizontal="center" vertical="top"/>
    </xf>
    <xf numFmtId="0" fontId="31" fillId="0" borderId="0" xfId="0" applyFont="1" applyBorder="1"/>
    <xf numFmtId="4" fontId="31" fillId="0" borderId="0" xfId="0" applyNumberFormat="1" applyFont="1" applyBorder="1"/>
    <xf numFmtId="4" fontId="0" fillId="0" borderId="0" xfId="0" applyNumberFormat="1" applyFont="1" applyBorder="1" applyAlignment="1">
      <alignment horizontal="right"/>
    </xf>
    <xf numFmtId="0" fontId="31" fillId="0" borderId="0" xfId="0" quotePrefix="1" applyFont="1" applyBorder="1" applyAlignment="1">
      <alignment vertical="top" wrapText="1"/>
    </xf>
    <xf numFmtId="4" fontId="43" fillId="0" borderId="0" xfId="0" applyNumberFormat="1" applyFont="1" applyAlignment="1">
      <alignment horizontal="right"/>
    </xf>
    <xf numFmtId="0" fontId="65" fillId="0" borderId="0" xfId="0" quotePrefix="1" applyFont="1" applyBorder="1" applyAlignment="1">
      <alignment horizontal="right"/>
    </xf>
    <xf numFmtId="0" fontId="0" fillId="4" borderId="8" xfId="0" applyFont="1" applyFill="1" applyBorder="1" applyAlignment="1">
      <alignment horizontal="left" vertical="top"/>
    </xf>
    <xf numFmtId="0" fontId="0" fillId="4" borderId="8" xfId="0" applyFont="1" applyFill="1" applyBorder="1" applyAlignment="1">
      <alignment horizontal="left"/>
    </xf>
    <xf numFmtId="166" fontId="0" fillId="4" borderId="8" xfId="0" applyNumberFormat="1" applyFont="1" applyFill="1" applyBorder="1"/>
    <xf numFmtId="4" fontId="0" fillId="0" borderId="8" xfId="0" applyNumberFormat="1" applyFont="1" applyBorder="1" applyAlignment="1"/>
    <xf numFmtId="4" fontId="0" fillId="0" borderId="8" xfId="0" applyNumberFormat="1" applyFont="1" applyBorder="1" applyAlignment="1">
      <alignment horizontal="right"/>
    </xf>
    <xf numFmtId="0" fontId="43" fillId="4" borderId="6" xfId="0" applyFont="1" applyFill="1" applyBorder="1" applyAlignment="1">
      <alignment horizontal="left" vertical="top"/>
    </xf>
    <xf numFmtId="0" fontId="43" fillId="4" borderId="6" xfId="0" applyFont="1" applyFill="1" applyBorder="1" applyAlignment="1">
      <alignment horizontal="right"/>
    </xf>
    <xf numFmtId="166" fontId="43" fillId="4" borderId="6" xfId="0" applyNumberFormat="1" applyFont="1" applyFill="1" applyBorder="1" applyAlignment="1">
      <alignment horizontal="right"/>
    </xf>
    <xf numFmtId="0" fontId="0" fillId="4" borderId="0" xfId="0" applyFont="1" applyFill="1" applyAlignment="1">
      <alignment horizontal="left" vertical="top"/>
    </xf>
    <xf numFmtId="0" fontId="0" fillId="4" borderId="0" xfId="0" applyFont="1" applyFill="1" applyBorder="1" applyAlignment="1">
      <alignment horizontal="left"/>
    </xf>
    <xf numFmtId="166" fontId="0" fillId="4" borderId="0" xfId="0" applyNumberFormat="1" applyFont="1" applyFill="1" applyBorder="1"/>
    <xf numFmtId="4" fontId="0" fillId="0" borderId="0" xfId="0" applyNumberFormat="1" applyFont="1" applyBorder="1" applyAlignment="1"/>
    <xf numFmtId="0" fontId="49" fillId="7" borderId="0" xfId="0" applyFont="1" applyFill="1" applyAlignment="1">
      <alignment horizontal="left" vertical="top"/>
    </xf>
    <xf numFmtId="166" fontId="0" fillId="9" borderId="0" xfId="0" applyNumberFormat="1" applyFont="1" applyFill="1"/>
    <xf numFmtId="0" fontId="31" fillId="0" borderId="0" xfId="0" applyFont="1" applyAlignment="1">
      <alignment horizontal="center" vertical="top"/>
    </xf>
    <xf numFmtId="0" fontId="37" fillId="4" borderId="0" xfId="0" applyFont="1" applyFill="1" applyAlignment="1">
      <alignment horizontal="left" vertical="top" wrapText="1"/>
    </xf>
    <xf numFmtId="0" fontId="31" fillId="4" borderId="0" xfId="0" applyFont="1" applyFill="1" applyAlignment="1">
      <alignment horizontal="left" vertical="top" wrapText="1"/>
    </xf>
    <xf numFmtId="0" fontId="31" fillId="0" borderId="0" xfId="0" applyFont="1" applyAlignment="1">
      <alignment wrapText="1"/>
    </xf>
    <xf numFmtId="0" fontId="37" fillId="0" borderId="0" xfId="0" applyFont="1" applyAlignment="1">
      <alignment horizontal="left" vertical="top" wrapText="1"/>
    </xf>
    <xf numFmtId="0" fontId="37" fillId="0" borderId="0" xfId="0" applyFont="1" applyAlignment="1">
      <alignment vertical="top" wrapText="1"/>
    </xf>
    <xf numFmtId="0" fontId="31" fillId="4" borderId="0" xfId="0" applyFont="1" applyFill="1" applyAlignment="1">
      <alignment horizontal="left" vertical="top"/>
    </xf>
    <xf numFmtId="0" fontId="31" fillId="0" borderId="0" xfId="0" applyFont="1" applyAlignment="1">
      <alignment horizontal="left"/>
    </xf>
    <xf numFmtId="166" fontId="31" fillId="0" borderId="0" xfId="0" applyNumberFormat="1" applyFont="1"/>
    <xf numFmtId="0" fontId="49" fillId="0" borderId="0" xfId="0" applyFont="1" applyAlignment="1">
      <alignment horizontal="left" vertical="top"/>
    </xf>
    <xf numFmtId="0" fontId="37" fillId="0" borderId="0" xfId="0" applyFont="1" applyFill="1" applyAlignment="1">
      <alignment vertical="top"/>
    </xf>
    <xf numFmtId="166" fontId="31" fillId="0" borderId="0" xfId="0" applyNumberFormat="1" applyFont="1" applyFill="1"/>
    <xf numFmtId="0" fontId="0" fillId="0" borderId="0" xfId="0" applyFont="1" applyFill="1" applyAlignment="1">
      <alignment vertical="top" wrapText="1"/>
    </xf>
    <xf numFmtId="166" fontId="0" fillId="0" borderId="0" xfId="0" applyNumberFormat="1" applyFont="1" applyFill="1"/>
    <xf numFmtId="0" fontId="0" fillId="0" borderId="0" xfId="0" applyFont="1" applyFill="1" applyAlignment="1">
      <alignment horizontal="left" vertical="top"/>
    </xf>
    <xf numFmtId="0" fontId="0" fillId="4" borderId="0" xfId="0" quotePrefix="1" applyFont="1" applyFill="1" applyAlignment="1">
      <alignment horizontal="left" vertical="top"/>
    </xf>
    <xf numFmtId="0" fontId="37" fillId="0" borderId="0" xfId="0" applyFont="1" applyFill="1" applyAlignment="1">
      <alignment vertical="top" wrapText="1"/>
    </xf>
    <xf numFmtId="0" fontId="0" fillId="0" borderId="0" xfId="0" applyFont="1" applyFill="1" applyAlignment="1">
      <alignment vertical="top"/>
    </xf>
    <xf numFmtId="0" fontId="31" fillId="0" borderId="0" xfId="0" applyFont="1" applyAlignment="1">
      <alignment horizontal="left" vertical="top"/>
    </xf>
    <xf numFmtId="49" fontId="31" fillId="0" borderId="0" xfId="0" applyNumberFormat="1" applyFont="1" applyAlignment="1">
      <alignment horizontal="left" vertical="top"/>
    </xf>
    <xf numFmtId="166" fontId="31" fillId="0" borderId="0" xfId="0" applyNumberFormat="1" applyFont="1" applyAlignment="1">
      <alignment horizontal="right"/>
    </xf>
    <xf numFmtId="170" fontId="31" fillId="0" borderId="0" xfId="13" applyNumberFormat="1" applyFont="1" applyBorder="1" applyAlignment="1" applyProtection="1">
      <alignment horizontal="right"/>
    </xf>
    <xf numFmtId="3" fontId="31" fillId="0" borderId="48" xfId="0" applyNumberFormat="1" applyFont="1" applyFill="1" applyBorder="1" applyAlignment="1">
      <alignment horizontal="left" vertical="top"/>
    </xf>
    <xf numFmtId="0" fontId="31" fillId="0" borderId="48" xfId="0" applyFont="1" applyBorder="1" applyAlignment="1">
      <alignment horizontal="center" vertical="top"/>
    </xf>
    <xf numFmtId="0" fontId="37" fillId="0" borderId="48" xfId="0" applyFont="1" applyBorder="1" applyAlignment="1">
      <alignment horizontal="right" vertical="top" wrapText="1"/>
    </xf>
    <xf numFmtId="166" fontId="31" fillId="0" borderId="48" xfId="0" applyNumberFormat="1" applyFont="1" applyBorder="1"/>
    <xf numFmtId="4" fontId="31" fillId="0" borderId="48" xfId="0" applyNumberFormat="1" applyFont="1" applyBorder="1" applyAlignment="1">
      <alignment horizontal="right"/>
    </xf>
    <xf numFmtId="0" fontId="33" fillId="0" borderId="0" xfId="0" applyFont="1" applyAlignment="1">
      <alignment vertical="top"/>
    </xf>
    <xf numFmtId="0" fontId="31" fillId="4" borderId="0" xfId="0" applyFont="1" applyFill="1" applyAlignment="1">
      <alignment horizontal="center" vertical="top"/>
    </xf>
    <xf numFmtId="166" fontId="31" fillId="0" borderId="0" xfId="0" applyNumberFormat="1" applyFont="1" applyAlignment="1">
      <alignment wrapText="1"/>
    </xf>
    <xf numFmtId="0" fontId="0" fillId="0" borderId="0" xfId="0" applyFont="1" applyAlignment="1">
      <alignment vertical="top"/>
    </xf>
    <xf numFmtId="0" fontId="31" fillId="0" borderId="0" xfId="5" applyFont="1" applyAlignment="1">
      <alignment horizontal="left" vertical="center" wrapText="1"/>
    </xf>
    <xf numFmtId="166" fontId="0" fillId="0" borderId="0" xfId="0" applyNumberFormat="1" applyFont="1" applyAlignment="1">
      <alignment wrapText="1"/>
    </xf>
    <xf numFmtId="0" fontId="70" fillId="0" borderId="0" xfId="0" applyFont="1" applyAlignment="1">
      <alignment horizontal="left" vertical="top"/>
    </xf>
    <xf numFmtId="0" fontId="70" fillId="4" borderId="0" xfId="0" applyFont="1" applyFill="1"/>
    <xf numFmtId="0" fontId="31" fillId="4" borderId="0" xfId="0" applyFont="1" applyFill="1" applyAlignment="1">
      <alignment vertical="top"/>
    </xf>
    <xf numFmtId="0" fontId="31" fillId="4" borderId="0" xfId="0" applyFont="1" applyFill="1" applyAlignment="1">
      <alignment vertical="top" wrapText="1"/>
    </xf>
    <xf numFmtId="0" fontId="31" fillId="0" borderId="0" xfId="0" applyNumberFormat="1" applyFont="1" applyFill="1" applyBorder="1" applyAlignment="1">
      <alignment horizontal="right" vertical="top"/>
    </xf>
    <xf numFmtId="0" fontId="31" fillId="4" borderId="0" xfId="0" applyFont="1" applyFill="1" applyBorder="1" applyAlignment="1">
      <alignment vertical="top"/>
    </xf>
    <xf numFmtId="3" fontId="31" fillId="0" borderId="8" xfId="0" applyNumberFormat="1" applyFont="1" applyFill="1" applyBorder="1" applyAlignment="1">
      <alignment horizontal="left" vertical="top"/>
    </xf>
    <xf numFmtId="0" fontId="31" fillId="0" borderId="8" xfId="0" applyNumberFormat="1" applyFont="1" applyFill="1" applyBorder="1" applyAlignment="1">
      <alignment horizontal="justify" vertical="top"/>
    </xf>
    <xf numFmtId="0" fontId="31" fillId="4" borderId="8" xfId="0" applyFont="1" applyFill="1" applyBorder="1" applyAlignment="1">
      <alignment vertical="top"/>
    </xf>
    <xf numFmtId="166" fontId="31" fillId="0" borderId="8" xfId="0" applyNumberFormat="1" applyFont="1" applyBorder="1"/>
    <xf numFmtId="4" fontId="31" fillId="0" borderId="8" xfId="0" applyNumberFormat="1" applyFont="1" applyBorder="1" applyAlignment="1"/>
    <xf numFmtId="4" fontId="31" fillId="0" borderId="8" xfId="0" applyNumberFormat="1" applyFont="1" applyBorder="1" applyAlignment="1">
      <alignment horizontal="right"/>
    </xf>
    <xf numFmtId="3" fontId="31" fillId="0" borderId="6" xfId="0" applyNumberFormat="1" applyFont="1" applyFill="1" applyBorder="1" applyAlignment="1">
      <alignment horizontal="left" vertical="top"/>
    </xf>
    <xf numFmtId="0" fontId="31" fillId="0" borderId="6" xfId="0" applyNumberFormat="1" applyFont="1" applyFill="1" applyBorder="1" applyAlignment="1">
      <alignment horizontal="justify" vertical="top"/>
    </xf>
    <xf numFmtId="0" fontId="37" fillId="4" borderId="6" xfId="0" applyFont="1" applyFill="1" applyBorder="1" applyAlignment="1">
      <alignment horizontal="right" vertical="top"/>
    </xf>
    <xf numFmtId="166" fontId="31" fillId="0" borderId="6" xfId="0" applyNumberFormat="1" applyFont="1" applyBorder="1"/>
    <xf numFmtId="4" fontId="31" fillId="0" borderId="6" xfId="0" applyNumberFormat="1" applyFont="1" applyBorder="1" applyAlignment="1"/>
    <xf numFmtId="4" fontId="31" fillId="0" borderId="6" xfId="0" applyNumberFormat="1" applyFont="1" applyBorder="1" applyAlignment="1">
      <alignment horizontal="right"/>
    </xf>
    <xf numFmtId="0" fontId="0" fillId="0" borderId="0" xfId="0" applyFont="1" applyBorder="1" applyAlignment="1">
      <alignment horizontal="left" vertical="top"/>
    </xf>
    <xf numFmtId="0" fontId="49" fillId="0" borderId="0" xfId="0" applyFont="1" applyBorder="1"/>
    <xf numFmtId="166" fontId="0" fillId="0" borderId="0" xfId="0" applyNumberFormat="1" applyFont="1" applyBorder="1"/>
    <xf numFmtId="166" fontId="0" fillId="0" borderId="7" xfId="0" applyNumberFormat="1" applyFont="1" applyBorder="1"/>
    <xf numFmtId="4" fontId="0" fillId="0" borderId="7" xfId="0" applyNumberFormat="1" applyFont="1" applyBorder="1" applyAlignment="1"/>
    <xf numFmtId="4" fontId="0" fillId="0" borderId="7" xfId="0" applyNumberFormat="1" applyFont="1" applyBorder="1" applyAlignment="1">
      <alignment horizontal="right"/>
    </xf>
    <xf numFmtId="166" fontId="0" fillId="0" borderId="8" xfId="0" applyNumberFormat="1" applyFont="1" applyBorder="1"/>
    <xf numFmtId="166" fontId="43" fillId="0" borderId="6" xfId="0" applyNumberFormat="1" applyFont="1" applyBorder="1" applyAlignment="1">
      <alignment horizontal="right"/>
    </xf>
    <xf numFmtId="0" fontId="0" fillId="7" borderId="45" xfId="0" applyFont="1" applyFill="1" applyBorder="1" applyAlignment="1">
      <alignment horizontal="left" vertical="top"/>
    </xf>
    <xf numFmtId="0" fontId="0" fillId="7" borderId="44" xfId="0" applyFont="1" applyFill="1" applyBorder="1" applyAlignment="1">
      <alignment horizontal="left" vertical="top"/>
    </xf>
    <xf numFmtId="0" fontId="0" fillId="6" borderId="0" xfId="0" applyFont="1" applyFill="1" applyBorder="1"/>
    <xf numFmtId="0" fontId="0" fillId="6" borderId="0" xfId="0" applyFont="1" applyFill="1" applyBorder="1" applyAlignment="1">
      <alignment horizontal="left" vertical="center"/>
    </xf>
    <xf numFmtId="4" fontId="0" fillId="0" borderId="0" xfId="0" applyNumberFormat="1" applyFont="1" applyBorder="1"/>
    <xf numFmtId="0" fontId="32" fillId="7" borderId="43" xfId="14" applyFont="1" applyFill="1" applyBorder="1" applyAlignment="1">
      <alignment horizontal="center" vertical="top" wrapText="1"/>
    </xf>
    <xf numFmtId="0" fontId="32" fillId="0" borderId="0" xfId="14" applyFont="1" applyAlignment="1">
      <alignment vertical="top" wrapText="1"/>
    </xf>
    <xf numFmtId="0" fontId="31" fillId="0" borderId="8" xfId="14" applyFont="1" applyBorder="1" applyAlignment="1">
      <alignment vertical="top" wrapText="1"/>
    </xf>
    <xf numFmtId="0" fontId="31" fillId="0" borderId="8" xfId="14" applyFont="1" applyBorder="1" applyAlignment="1">
      <alignment horizontal="center" wrapText="1"/>
    </xf>
    <xf numFmtId="4" fontId="31" fillId="0" borderId="8" xfId="14" applyNumberFormat="1" applyFont="1" applyBorder="1" applyAlignment="1">
      <alignment horizontal="right" wrapText="1"/>
    </xf>
    <xf numFmtId="0" fontId="37" fillId="0" borderId="8" xfId="14" applyFont="1" applyBorder="1" applyAlignment="1">
      <alignment horizontal="right" wrapText="1"/>
    </xf>
    <xf numFmtId="4" fontId="43" fillId="0" borderId="8" xfId="14" applyNumberFormat="1" applyFont="1" applyBorder="1" applyAlignment="1">
      <alignment horizontal="right" wrapText="1"/>
    </xf>
    <xf numFmtId="4" fontId="37" fillId="0" borderId="8" xfId="14" applyNumberFormat="1" applyFont="1" applyBorder="1" applyAlignment="1">
      <alignment horizontal="right" wrapText="1"/>
    </xf>
    <xf numFmtId="4" fontId="31" fillId="0" borderId="0" xfId="19" applyNumberFormat="1" applyFont="1" applyAlignment="1">
      <alignment vertical="top" wrapText="1"/>
    </xf>
    <xf numFmtId="0" fontId="37" fillId="0" borderId="8" xfId="14" applyFont="1" applyBorder="1" applyAlignment="1">
      <alignment horizontal="right" vertical="top" wrapText="1"/>
    </xf>
    <xf numFmtId="4" fontId="43" fillId="0" borderId="8" xfId="14" applyNumberFormat="1" applyFont="1" applyBorder="1" applyAlignment="1">
      <alignment horizontal="right" vertical="top" wrapText="1"/>
    </xf>
    <xf numFmtId="174" fontId="56" fillId="0" borderId="0" xfId="14" applyNumberFormat="1" applyFont="1" applyAlignment="1">
      <alignment vertical="top" wrapText="1"/>
    </xf>
    <xf numFmtId="0" fontId="56" fillId="0" borderId="0" xfId="14" applyFont="1" applyAlignment="1">
      <alignment vertical="top" wrapText="1"/>
    </xf>
    <xf numFmtId="4" fontId="30" fillId="0" borderId="0" xfId="14" applyNumberFormat="1" applyFont="1" applyAlignment="1">
      <alignment wrapText="1"/>
    </xf>
    <xf numFmtId="174" fontId="56" fillId="0" borderId="0" xfId="14" applyNumberFormat="1" applyFont="1" applyAlignment="1">
      <alignment wrapText="1"/>
    </xf>
    <xf numFmtId="0" fontId="32" fillId="0" borderId="0" xfId="20" applyFont="1" applyAlignment="1">
      <alignment vertical="top" wrapText="1"/>
    </xf>
    <xf numFmtId="0" fontId="31" fillId="0" borderId="0" xfId="20" applyFont="1" applyBorder="1" applyAlignment="1">
      <alignment vertical="top" wrapText="1"/>
    </xf>
    <xf numFmtId="0" fontId="31" fillId="0" borderId="0" xfId="20" applyFont="1" applyBorder="1" applyAlignment="1">
      <alignment horizontal="center" wrapText="1"/>
    </xf>
    <xf numFmtId="4" fontId="31" fillId="0" borderId="0" xfId="20" applyNumberFormat="1" applyFont="1" applyBorder="1" applyAlignment="1">
      <alignment horizontal="right" wrapText="1"/>
    </xf>
    <xf numFmtId="174" fontId="56" fillId="0" borderId="0" xfId="20" applyNumberFormat="1" applyFont="1" applyAlignment="1">
      <alignment vertical="top" wrapText="1"/>
    </xf>
    <xf numFmtId="0" fontId="56" fillId="0" borderId="0" xfId="20" applyFont="1" applyAlignment="1">
      <alignment vertical="top" wrapText="1"/>
    </xf>
    <xf numFmtId="174" fontId="56" fillId="0" borderId="0" xfId="20" applyNumberFormat="1" applyFont="1" applyAlignment="1">
      <alignment wrapText="1"/>
    </xf>
    <xf numFmtId="0" fontId="0" fillId="0" borderId="0" xfId="0" applyFont="1" applyFill="1" applyBorder="1"/>
    <xf numFmtId="0" fontId="0" fillId="0" borderId="0" xfId="0" applyFont="1" applyFill="1"/>
    <xf numFmtId="0" fontId="32" fillId="0" borderId="0" xfId="0" applyFont="1"/>
    <xf numFmtId="0" fontId="48" fillId="0" borderId="0" xfId="0" applyFont="1"/>
    <xf numFmtId="0" fontId="51" fillId="0" borderId="7" xfId="0" applyFont="1" applyBorder="1" applyAlignment="1">
      <alignment horizontal="center" vertical="top"/>
    </xf>
    <xf numFmtId="0" fontId="51" fillId="0" borderId="7" xfId="0" applyFont="1" applyBorder="1"/>
    <xf numFmtId="4" fontId="51" fillId="0" borderId="7" xfId="0" applyNumberFormat="1" applyFont="1" applyBorder="1" applyAlignment="1">
      <alignment horizontal="right"/>
    </xf>
    <xf numFmtId="0" fontId="51" fillId="0" borderId="0" xfId="0" applyFont="1" applyAlignment="1">
      <alignment horizontal="center" vertical="top"/>
    </xf>
    <xf numFmtId="0" fontId="51" fillId="0" borderId="0" xfId="0" applyFont="1"/>
    <xf numFmtId="0" fontId="51" fillId="0" borderId="8" xfId="0" applyFont="1" applyBorder="1" applyAlignment="1">
      <alignment horizontal="center" vertical="top"/>
    </xf>
    <xf numFmtId="0" fontId="51" fillId="0" borderId="8" xfId="0" applyFont="1" applyBorder="1"/>
    <xf numFmtId="4" fontId="51" fillId="0" borderId="8" xfId="0" applyNumberFormat="1" applyFont="1" applyBorder="1" applyAlignment="1">
      <alignment horizontal="right"/>
    </xf>
    <xf numFmtId="0" fontId="51" fillId="0" borderId="5" xfId="0" applyFont="1" applyBorder="1" applyAlignment="1">
      <alignment horizontal="center" vertical="top"/>
    </xf>
    <xf numFmtId="0" fontId="51" fillId="0" borderId="5" xfId="0" applyFont="1" applyBorder="1"/>
    <xf numFmtId="4" fontId="51" fillId="0" borderId="5" xfId="0" applyNumberFormat="1" applyFont="1" applyBorder="1" applyAlignment="1">
      <alignment horizontal="right"/>
    </xf>
    <xf numFmtId="0" fontId="51" fillId="0" borderId="0" xfId="0" applyFont="1" applyBorder="1" applyAlignment="1">
      <alignment horizontal="center" vertical="top"/>
    </xf>
    <xf numFmtId="0" fontId="51" fillId="0" borderId="0" xfId="0" applyFont="1" applyBorder="1"/>
    <xf numFmtId="4" fontId="51" fillId="0" borderId="0" xfId="0" applyNumberFormat="1" applyFont="1" applyBorder="1" applyAlignment="1">
      <alignment horizontal="right"/>
    </xf>
    <xf numFmtId="49" fontId="48" fillId="0" borderId="0" xfId="0" applyNumberFormat="1" applyFont="1" applyAlignment="1">
      <alignment horizontal="left" vertical="top"/>
    </xf>
    <xf numFmtId="0" fontId="48" fillId="0" borderId="0" xfId="0" applyFont="1" applyAlignment="1">
      <alignment horizontal="center" vertical="top"/>
    </xf>
    <xf numFmtId="49" fontId="48" fillId="0" borderId="7" xfId="0" applyNumberFormat="1" applyFont="1" applyBorder="1" applyAlignment="1">
      <alignment horizontal="left" vertical="top"/>
    </xf>
    <xf numFmtId="0" fontId="32" fillId="0" borderId="7" xfId="0" applyFont="1" applyBorder="1" applyAlignment="1">
      <alignment horizontal="right"/>
    </xf>
    <xf numFmtId="0" fontId="48" fillId="0" borderId="7" xfId="0" applyFont="1" applyBorder="1" applyAlignment="1">
      <alignment horizontal="center" vertical="top"/>
    </xf>
    <xf numFmtId="49" fontId="48" fillId="0" borderId="0" xfId="0" applyNumberFormat="1" applyFont="1" applyBorder="1" applyAlignment="1">
      <alignment horizontal="left" vertical="top"/>
    </xf>
    <xf numFmtId="0" fontId="32" fillId="0" borderId="0" xfId="0" applyFont="1" applyBorder="1" applyAlignment="1">
      <alignment horizontal="right"/>
    </xf>
    <xf numFmtId="0" fontId="48" fillId="0" borderId="0" xfId="0" applyFont="1" applyBorder="1" applyAlignment="1">
      <alignment horizontal="center" vertical="top"/>
    </xf>
    <xf numFmtId="0" fontId="48" fillId="0" borderId="7" xfId="0" applyFont="1" applyBorder="1" applyAlignment="1">
      <alignment horizontal="right"/>
    </xf>
    <xf numFmtId="49" fontId="48" fillId="0" borderId="8" xfId="0" applyNumberFormat="1" applyFont="1" applyBorder="1" applyAlignment="1">
      <alignment horizontal="left" vertical="top"/>
    </xf>
    <xf numFmtId="0" fontId="48" fillId="0" borderId="8" xfId="0" applyFont="1" applyBorder="1" applyAlignment="1">
      <alignment horizontal="right"/>
    </xf>
    <xf numFmtId="0" fontId="48" fillId="0" borderId="8" xfId="0" applyFont="1" applyBorder="1" applyAlignment="1">
      <alignment horizontal="center" vertical="top"/>
    </xf>
    <xf numFmtId="49" fontId="32" fillId="6" borderId="46" xfId="0" applyNumberFormat="1" applyFont="1" applyFill="1" applyBorder="1" applyAlignment="1">
      <alignment horizontal="center" vertical="top"/>
    </xf>
    <xf numFmtId="0" fontId="32" fillId="6" borderId="46" xfId="0" applyFont="1" applyFill="1" applyBorder="1" applyAlignment="1">
      <alignment horizontal="right"/>
    </xf>
    <xf numFmtId="0" fontId="48" fillId="6" borderId="46" xfId="0" applyFont="1" applyFill="1" applyBorder="1" applyAlignment="1">
      <alignment horizontal="center" vertical="top"/>
    </xf>
    <xf numFmtId="0" fontId="62" fillId="0" borderId="0" xfId="0" applyFont="1"/>
    <xf numFmtId="0" fontId="62" fillId="0" borderId="0" xfId="0" applyFont="1" applyAlignment="1">
      <alignment horizontal="center" vertical="top"/>
    </xf>
    <xf numFmtId="0" fontId="62" fillId="0" borderId="0" xfId="0" applyFont="1" applyAlignment="1">
      <alignment vertical="top"/>
    </xf>
    <xf numFmtId="0" fontId="62" fillId="0" borderId="0" xfId="0" applyFont="1" applyAlignment="1">
      <alignment horizontal="left" vertical="top"/>
    </xf>
    <xf numFmtId="4" fontId="31" fillId="0" borderId="7" xfId="0" applyNumberFormat="1" applyFont="1" applyBorder="1" applyAlignment="1">
      <alignment vertical="top"/>
    </xf>
    <xf numFmtId="4" fontId="31" fillId="0" borderId="7" xfId="0" applyNumberFormat="1" applyFont="1" applyBorder="1" applyAlignment="1">
      <alignment horizontal="center" vertical="top"/>
    </xf>
    <xf numFmtId="4" fontId="31" fillId="0" borderId="0" xfId="0" applyNumberFormat="1" applyFont="1" applyBorder="1" applyAlignment="1">
      <alignment vertical="top"/>
    </xf>
    <xf numFmtId="4" fontId="31" fillId="0" borderId="0" xfId="0" applyNumberFormat="1" applyFont="1" applyBorder="1" applyAlignment="1">
      <alignment horizontal="right" vertical="top"/>
    </xf>
    <xf numFmtId="4" fontId="31" fillId="0" borderId="0" xfId="0" applyNumberFormat="1" applyFont="1" applyBorder="1" applyAlignment="1">
      <alignment horizontal="center" vertical="top"/>
    </xf>
    <xf numFmtId="4" fontId="31" fillId="0" borderId="8" xfId="0" applyNumberFormat="1" applyFont="1" applyBorder="1" applyAlignment="1">
      <alignment vertical="top"/>
    </xf>
    <xf numFmtId="4" fontId="31" fillId="0" borderId="8" xfId="0" applyNumberFormat="1" applyFont="1" applyBorder="1" applyAlignment="1">
      <alignment horizontal="center" vertical="top"/>
    </xf>
    <xf numFmtId="4" fontId="31" fillId="0" borderId="6" xfId="0" applyNumberFormat="1" applyFont="1" applyBorder="1" applyAlignment="1">
      <alignment vertical="top"/>
    </xf>
    <xf numFmtId="4" fontId="31" fillId="0" borderId="6" xfId="0" applyNumberFormat="1" applyFont="1" applyBorder="1" applyAlignment="1">
      <alignment horizontal="center" vertical="top"/>
    </xf>
    <xf numFmtId="4" fontId="0" fillId="0" borderId="25" xfId="0" applyNumberFormat="1" applyFont="1" applyFill="1" applyBorder="1" applyAlignment="1">
      <alignment vertical="top"/>
    </xf>
    <xf numFmtId="4" fontId="0" fillId="0" borderId="25" xfId="0" applyNumberFormat="1" applyFont="1" applyFill="1" applyBorder="1" applyAlignment="1">
      <alignment horizontal="right" vertical="top"/>
    </xf>
    <xf numFmtId="4" fontId="31" fillId="0" borderId="5" xfId="0" applyNumberFormat="1" applyFont="1" applyBorder="1" applyAlignment="1">
      <alignment vertical="top"/>
    </xf>
    <xf numFmtId="4" fontId="31" fillId="0" borderId="5" xfId="0" applyNumberFormat="1" applyFont="1" applyBorder="1" applyAlignment="1">
      <alignment horizontal="center" vertical="top"/>
    </xf>
    <xf numFmtId="4" fontId="0" fillId="6" borderId="0" xfId="0" applyNumberFormat="1" applyFont="1" applyFill="1" applyBorder="1" applyAlignment="1">
      <alignment horizontal="left" vertical="center"/>
    </xf>
    <xf numFmtId="4" fontId="31" fillId="0" borderId="7" xfId="0" applyNumberFormat="1" applyFont="1" applyBorder="1" applyAlignment="1">
      <alignment horizontal="right"/>
    </xf>
    <xf numFmtId="4" fontId="0" fillId="0" borderId="25" xfId="0" applyNumberFormat="1" applyFont="1" applyFill="1" applyBorder="1" applyAlignment="1">
      <alignment horizontal="right"/>
    </xf>
    <xf numFmtId="4" fontId="31" fillId="0" borderId="5" xfId="0" applyNumberFormat="1" applyFont="1" applyBorder="1" applyAlignment="1">
      <alignment horizontal="right"/>
    </xf>
    <xf numFmtId="4" fontId="32" fillId="0" borderId="0" xfId="14" applyNumberFormat="1" applyFont="1" applyAlignment="1">
      <alignment horizontal="right" wrapText="1"/>
    </xf>
    <xf numFmtId="0" fontId="36" fillId="7" borderId="43" xfId="0" applyFont="1" applyFill="1" applyBorder="1" applyAlignment="1">
      <alignment horizontal="center" vertical="top"/>
    </xf>
    <xf numFmtId="0" fontId="36" fillId="0" borderId="0" xfId="0" applyFont="1" applyBorder="1" applyAlignment="1">
      <alignment horizontal="center" vertical="top"/>
    </xf>
    <xf numFmtId="0" fontId="36" fillId="0" borderId="0" xfId="0" applyFont="1" applyFill="1" applyBorder="1" applyAlignment="1">
      <alignment horizontal="center" vertical="top"/>
    </xf>
    <xf numFmtId="0" fontId="31" fillId="0" borderId="0" xfId="0" applyFont="1" applyBorder="1" applyAlignment="1">
      <alignment horizontal="center" vertical="top"/>
    </xf>
    <xf numFmtId="0" fontId="35" fillId="0" borderId="0" xfId="0" applyNumberFormat="1" applyFont="1" applyBorder="1" applyAlignment="1">
      <alignment horizontal="center" vertical="top"/>
    </xf>
    <xf numFmtId="0" fontId="31" fillId="3" borderId="0" xfId="0" applyFont="1" applyFill="1" applyBorder="1" applyAlignment="1">
      <alignment horizontal="center" vertical="top"/>
    </xf>
    <xf numFmtId="49" fontId="32" fillId="7" borderId="42" xfId="0" applyNumberFormat="1" applyFont="1" applyFill="1" applyBorder="1" applyAlignment="1">
      <alignment horizontal="center" vertical="top"/>
    </xf>
    <xf numFmtId="49" fontId="35" fillId="0" borderId="0" xfId="0" applyNumberFormat="1" applyFont="1" applyBorder="1" applyAlignment="1">
      <alignment horizontal="center" vertical="top"/>
    </xf>
    <xf numFmtId="0" fontId="35" fillId="0" borderId="0" xfId="0" applyFont="1" applyBorder="1" applyAlignment="1">
      <alignment horizontal="center" vertical="top"/>
    </xf>
    <xf numFmtId="49" fontId="33" fillId="0" borderId="4" xfId="0" applyNumberFormat="1" applyFont="1" applyBorder="1" applyAlignment="1">
      <alignment horizontal="center" vertical="top"/>
    </xf>
    <xf numFmtId="49" fontId="33" fillId="0" borderId="0" xfId="0" applyNumberFormat="1" applyFont="1" applyBorder="1" applyAlignment="1">
      <alignment horizontal="center" vertical="top"/>
    </xf>
    <xf numFmtId="49" fontId="31" fillId="0" borderId="0" xfId="0" applyNumberFormat="1" applyFont="1" applyBorder="1" applyAlignment="1">
      <alignment horizontal="center" vertical="top"/>
    </xf>
    <xf numFmtId="0" fontId="0" fillId="0" borderId="0" xfId="0" applyFont="1" applyBorder="1" applyAlignment="1">
      <alignment horizontal="center"/>
    </xf>
    <xf numFmtId="0" fontId="54" fillId="0" borderId="0" xfId="0" applyFont="1" applyBorder="1" applyAlignment="1">
      <alignment horizontal="center" vertical="top"/>
    </xf>
    <xf numFmtId="49" fontId="55" fillId="0" borderId="0" xfId="0" applyNumberFormat="1" applyFont="1" applyBorder="1" applyAlignment="1">
      <alignment horizontal="center" vertical="top"/>
    </xf>
    <xf numFmtId="0" fontId="36" fillId="7" borderId="42" xfId="0" applyFont="1" applyFill="1" applyBorder="1" applyAlignment="1">
      <alignment horizontal="center" vertical="top"/>
    </xf>
    <xf numFmtId="0" fontId="55" fillId="0" borderId="0" xfId="0" applyFont="1" applyAlignment="1">
      <alignment horizontal="center" vertical="top"/>
    </xf>
    <xf numFmtId="49" fontId="33" fillId="0" borderId="0" xfId="0" applyNumberFormat="1" applyFont="1" applyFill="1" applyBorder="1" applyAlignment="1">
      <alignment horizontal="center" vertical="top"/>
    </xf>
    <xf numFmtId="49" fontId="40" fillId="0" borderId="0" xfId="0" applyNumberFormat="1" applyFont="1" applyFill="1" applyAlignment="1">
      <alignment horizontal="center" vertical="top"/>
    </xf>
    <xf numFmtId="49" fontId="33" fillId="0" borderId="5" xfId="0" applyNumberFormat="1" applyFont="1" applyBorder="1" applyAlignment="1">
      <alignment horizontal="center" vertical="top"/>
    </xf>
    <xf numFmtId="0" fontId="55" fillId="0" borderId="0" xfId="0" applyFont="1" applyBorder="1" applyAlignment="1">
      <alignment horizontal="center" vertical="top"/>
    </xf>
    <xf numFmtId="169" fontId="52" fillId="0" borderId="0" xfId="0" applyNumberFormat="1" applyFont="1" applyFill="1" applyBorder="1" applyAlignment="1">
      <alignment horizontal="center" vertical="top"/>
    </xf>
    <xf numFmtId="0" fontId="66" fillId="8" borderId="43" xfId="0" applyFont="1" applyFill="1" applyBorder="1" applyAlignment="1">
      <alignment horizontal="center" vertical="center"/>
    </xf>
    <xf numFmtId="0" fontId="35" fillId="0" borderId="0" xfId="0" applyFont="1" applyAlignment="1">
      <alignment horizontal="left" vertical="top" wrapText="1"/>
    </xf>
    <xf numFmtId="0" fontId="33" fillId="0" borderId="7" xfId="0" applyNumberFormat="1" applyFont="1" applyFill="1" applyBorder="1" applyAlignment="1">
      <alignment horizontal="left" wrapText="1"/>
    </xf>
    <xf numFmtId="0" fontId="36" fillId="7" borderId="43" xfId="0" applyNumberFormat="1" applyFont="1" applyFill="1" applyBorder="1" applyAlignment="1">
      <alignment horizontal="center" vertical="center"/>
    </xf>
    <xf numFmtId="0" fontId="31" fillId="0" borderId="0" xfId="2"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31" fillId="0" borderId="0" xfId="5" applyFont="1" applyAlignment="1">
      <alignment horizontal="left" vertical="top" wrapText="1"/>
    </xf>
    <xf numFmtId="0" fontId="31" fillId="0" borderId="0" xfId="0" applyFont="1" applyAlignment="1">
      <alignment vertical="top" wrapText="1"/>
    </xf>
    <xf numFmtId="0" fontId="0" fillId="0" borderId="0" xfId="0" applyFont="1" applyAlignment="1">
      <alignment vertical="top" wrapText="1"/>
    </xf>
    <xf numFmtId="0" fontId="31" fillId="0" borderId="0" xfId="0" applyFont="1" applyAlignment="1">
      <alignment horizontal="left" vertical="top" wrapText="1"/>
    </xf>
    <xf numFmtId="0" fontId="32" fillId="0" borderId="0" xfId="14" applyFont="1" applyAlignment="1">
      <alignment horizontal="center" vertical="top" wrapText="1"/>
    </xf>
    <xf numFmtId="0" fontId="32" fillId="0" borderId="0" xfId="20" applyFont="1" applyAlignment="1">
      <alignment horizontal="center" vertical="top" wrapText="1"/>
    </xf>
    <xf numFmtId="0" fontId="43" fillId="0" borderId="7" xfId="0" applyFont="1" applyBorder="1" applyAlignment="1">
      <alignment horizontal="left" vertical="top"/>
    </xf>
    <xf numFmtId="0" fontId="43" fillId="0" borderId="7" xfId="0" applyFont="1" applyBorder="1"/>
    <xf numFmtId="0" fontId="43" fillId="0" borderId="0" xfId="0" applyFont="1" applyAlignment="1">
      <alignment horizontal="left" vertical="top"/>
    </xf>
    <xf numFmtId="0" fontId="43" fillId="0" borderId="0" xfId="0" applyFont="1"/>
    <xf numFmtId="0" fontId="43" fillId="0" borderId="0" xfId="0" applyFont="1" applyBorder="1" applyAlignment="1">
      <alignment horizontal="left" vertical="top"/>
    </xf>
    <xf numFmtId="0" fontId="43" fillId="0" borderId="0" xfId="0" applyFont="1" applyBorder="1"/>
    <xf numFmtId="0" fontId="43" fillId="0" borderId="8" xfId="0" applyFont="1" applyBorder="1" applyAlignment="1">
      <alignment horizontal="left" vertical="top"/>
    </xf>
    <xf numFmtId="0" fontId="43" fillId="0" borderId="8" xfId="0" applyFont="1" applyBorder="1"/>
    <xf numFmtId="0" fontId="43" fillId="0" borderId="6" xfId="0" applyFont="1" applyBorder="1" applyAlignment="1">
      <alignment horizontal="left" vertical="top"/>
    </xf>
    <xf numFmtId="0" fontId="31" fillId="6" borderId="0" xfId="24" applyFont="1" applyFill="1" applyAlignment="1">
      <alignment vertical="top" wrapText="1"/>
    </xf>
    <xf numFmtId="0" fontId="36" fillId="8" borderId="45" xfId="0" applyFont="1" applyFill="1" applyBorder="1" applyAlignment="1">
      <alignment horizontal="center" vertical="center" wrapText="1"/>
    </xf>
    <xf numFmtId="0" fontId="36" fillId="8" borderId="44" xfId="0" applyFont="1" applyFill="1" applyBorder="1" applyAlignment="1">
      <alignment horizontal="center" vertical="center" wrapText="1"/>
    </xf>
    <xf numFmtId="0" fontId="35" fillId="0" borderId="0" xfId="0" applyFont="1" applyBorder="1" applyAlignment="1">
      <alignment horizontal="center" vertical="top" wrapText="1"/>
    </xf>
    <xf numFmtId="0" fontId="35" fillId="0" borderId="0" xfId="0" applyFont="1" applyAlignment="1">
      <alignment horizontal="left" vertical="top" wrapText="1"/>
    </xf>
    <xf numFmtId="0" fontId="36" fillId="7" borderId="45" xfId="0" applyNumberFormat="1" applyFont="1" applyFill="1" applyBorder="1" applyAlignment="1">
      <alignment horizontal="center" vertical="center" wrapText="1"/>
    </xf>
    <xf numFmtId="49" fontId="33" fillId="0" borderId="5" xfId="0" applyNumberFormat="1" applyFont="1" applyFill="1" applyBorder="1" applyAlignment="1">
      <alignment horizontal="center" vertical="top"/>
    </xf>
    <xf numFmtId="0" fontId="36" fillId="7" borderId="32" xfId="0" applyFont="1" applyFill="1" applyBorder="1" applyAlignment="1">
      <alignment horizontal="center" vertical="center" wrapText="1"/>
    </xf>
    <xf numFmtId="0" fontId="33" fillId="0" borderId="4" xfId="0" applyFont="1" applyFill="1" applyBorder="1" applyAlignment="1">
      <alignment horizontal="center" vertical="top" wrapText="1"/>
    </xf>
    <xf numFmtId="0" fontId="32" fillId="7" borderId="32" xfId="0" applyFont="1" applyFill="1" applyBorder="1" applyAlignment="1">
      <alignment horizontal="left" vertical="center" wrapText="1"/>
    </xf>
    <xf numFmtId="0" fontId="36" fillId="7" borderId="45" xfId="0" applyFont="1" applyFill="1" applyBorder="1" applyAlignment="1">
      <alignment horizontal="left" vertical="center" wrapText="1"/>
    </xf>
    <xf numFmtId="0" fontId="36" fillId="7" borderId="44" xfId="0" applyFont="1" applyFill="1" applyBorder="1" applyAlignment="1">
      <alignment horizontal="left" vertical="center" wrapText="1"/>
    </xf>
    <xf numFmtId="0" fontId="36" fillId="7" borderId="45" xfId="0" applyFont="1" applyFill="1" applyBorder="1" applyAlignment="1">
      <alignment horizontal="left" vertical="center"/>
    </xf>
    <xf numFmtId="0" fontId="36" fillId="7" borderId="44" xfId="0" applyFont="1" applyFill="1" applyBorder="1" applyAlignment="1">
      <alignment horizontal="left" vertical="center"/>
    </xf>
    <xf numFmtId="0" fontId="32" fillId="7" borderId="4" xfId="0" applyFont="1" applyFill="1" applyBorder="1" applyAlignment="1">
      <alignment horizontal="left" vertical="top"/>
    </xf>
    <xf numFmtId="0" fontId="36" fillId="7" borderId="45" xfId="0" applyFont="1" applyFill="1" applyBorder="1" applyAlignment="1">
      <alignment horizontal="left" vertical="top" wrapText="1"/>
    </xf>
    <xf numFmtId="0" fontId="36" fillId="7" borderId="44" xfId="0" applyFont="1" applyFill="1" applyBorder="1" applyAlignment="1">
      <alignment horizontal="left" vertical="top" wrapText="1"/>
    </xf>
    <xf numFmtId="0" fontId="32" fillId="7" borderId="32" xfId="0" applyFont="1" applyFill="1" applyBorder="1" applyAlignment="1">
      <alignment horizontal="left" vertical="top" wrapText="1"/>
    </xf>
    <xf numFmtId="0" fontId="36" fillId="7" borderId="32" xfId="0" applyFont="1" applyFill="1" applyBorder="1" applyAlignment="1">
      <alignment horizontal="center" vertical="top" wrapText="1"/>
    </xf>
    <xf numFmtId="0" fontId="58" fillId="7" borderId="42" xfId="0" applyNumberFormat="1" applyFont="1" applyFill="1" applyBorder="1" applyAlignment="1">
      <alignment horizontal="left" vertical="center" wrapText="1"/>
    </xf>
    <xf numFmtId="0" fontId="58" fillId="7" borderId="32" xfId="0" applyNumberFormat="1" applyFont="1" applyFill="1" applyBorder="1" applyAlignment="1">
      <alignment horizontal="left" vertical="center" wrapText="1"/>
    </xf>
    <xf numFmtId="0" fontId="58" fillId="7" borderId="3" xfId="0" applyNumberFormat="1" applyFont="1" applyFill="1" applyBorder="1" applyAlignment="1">
      <alignment horizontal="left" vertical="center" wrapText="1"/>
    </xf>
    <xf numFmtId="0" fontId="33" fillId="0" borderId="7" xfId="0" applyNumberFormat="1" applyFont="1" applyFill="1" applyBorder="1" applyAlignment="1">
      <alignment horizontal="left" wrapText="1"/>
    </xf>
    <xf numFmtId="0" fontId="36" fillId="7" borderId="45" xfId="0" applyNumberFormat="1" applyFont="1" applyFill="1" applyBorder="1" applyAlignment="1">
      <alignment horizontal="left" vertical="center"/>
    </xf>
    <xf numFmtId="0" fontId="36" fillId="7" borderId="44" xfId="0" applyNumberFormat="1" applyFont="1" applyFill="1" applyBorder="1" applyAlignment="1">
      <alignment horizontal="left" vertical="center"/>
    </xf>
    <xf numFmtId="0" fontId="36" fillId="7" borderId="43" xfId="0" applyNumberFormat="1" applyFont="1" applyFill="1" applyBorder="1" applyAlignment="1">
      <alignment horizontal="center" vertical="center"/>
    </xf>
    <xf numFmtId="0" fontId="36" fillId="7" borderId="45" xfId="0" applyNumberFormat="1" applyFont="1" applyFill="1" applyBorder="1" applyAlignment="1">
      <alignment horizontal="center" vertical="center"/>
    </xf>
    <xf numFmtId="0" fontId="65" fillId="0" borderId="0" xfId="0" quotePrefix="1" applyFont="1" applyBorder="1" applyAlignment="1">
      <alignment horizontal="left" vertical="top" wrapText="1"/>
    </xf>
    <xf numFmtId="0" fontId="31" fillId="0" borderId="0" xfId="2"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31" fillId="0" borderId="0" xfId="5" applyFont="1" applyAlignment="1">
      <alignment horizontal="left" vertical="top" wrapText="1"/>
    </xf>
    <xf numFmtId="0" fontId="31" fillId="0" borderId="0" xfId="0" applyFont="1" applyAlignment="1">
      <alignment vertical="top" wrapText="1"/>
    </xf>
    <xf numFmtId="0" fontId="0" fillId="0" borderId="0" xfId="0" applyFont="1" applyAlignment="1">
      <alignment vertical="top" wrapText="1"/>
    </xf>
    <xf numFmtId="0" fontId="31" fillId="0" borderId="0" xfId="0" applyFont="1" applyAlignment="1">
      <alignment horizontal="left" vertical="top" wrapText="1"/>
    </xf>
    <xf numFmtId="0" fontId="58" fillId="7" borderId="42" xfId="0" applyNumberFormat="1" applyFont="1" applyFill="1" applyBorder="1" applyAlignment="1">
      <alignment horizontal="center" vertical="center" wrapText="1"/>
    </xf>
    <xf numFmtId="0" fontId="58" fillId="7" borderId="32" xfId="0" applyNumberFormat="1" applyFont="1" applyFill="1" applyBorder="1" applyAlignment="1">
      <alignment horizontal="center" vertical="center" wrapText="1"/>
    </xf>
    <xf numFmtId="0" fontId="58" fillId="7" borderId="3" xfId="0" applyNumberFormat="1" applyFont="1" applyFill="1" applyBorder="1" applyAlignment="1">
      <alignment horizontal="center" vertical="center" wrapText="1"/>
    </xf>
    <xf numFmtId="0" fontId="32" fillId="7" borderId="45" xfId="14" applyFont="1" applyFill="1" applyBorder="1" applyAlignment="1">
      <alignment horizontal="center" vertical="top" wrapText="1"/>
    </xf>
    <xf numFmtId="0" fontId="32" fillId="7" borderId="45" xfId="14" applyFont="1" applyFill="1" applyBorder="1" applyAlignment="1">
      <alignment horizontal="center" vertical="top"/>
    </xf>
    <xf numFmtId="0" fontId="32" fillId="0" borderId="0" xfId="14" applyFont="1" applyAlignment="1">
      <alignment horizontal="center" vertical="top" wrapText="1"/>
    </xf>
    <xf numFmtId="0" fontId="32" fillId="7" borderId="45" xfId="14" applyFont="1" applyFill="1" applyBorder="1" applyAlignment="1">
      <alignment horizontal="center" vertical="center" wrapText="1"/>
    </xf>
    <xf numFmtId="0" fontId="32" fillId="7" borderId="45" xfId="14" applyFont="1" applyFill="1" applyBorder="1" applyAlignment="1">
      <alignment horizontal="center" vertical="center"/>
    </xf>
    <xf numFmtId="0" fontId="32" fillId="0" borderId="0" xfId="20" applyFont="1" applyAlignment="1">
      <alignment horizontal="center" vertical="top" wrapText="1"/>
    </xf>
    <xf numFmtId="0" fontId="14" fillId="0" borderId="1" xfId="0" applyFont="1" applyBorder="1" applyAlignment="1" applyProtection="1">
      <alignment horizontal="center" vertical="top" wrapText="1"/>
    </xf>
  </cellXfs>
  <cellStyles count="25">
    <cellStyle name="Navadno" xfId="0" builtinId="0"/>
    <cellStyle name="Navadno 11" xfId="20" xr:uid="{A3F7FC1A-6E1A-4DCF-8B40-5AED50C21297}"/>
    <cellStyle name="Navadno 11 2" xfId="24" xr:uid="{E1F8A1B8-E28B-4308-8A41-1E21FFE3281D}"/>
    <cellStyle name="Navadno 2" xfId="1" xr:uid="{00000000-0005-0000-0000-000001000000}"/>
    <cellStyle name="Navadno 2 2" xfId="15" xr:uid="{4D6F55BF-9575-40CB-A5F2-AB44EA5D0EF6}"/>
    <cellStyle name="Navadno 2 3" xfId="23" xr:uid="{906620C3-B64C-4C1A-A1AF-9A172A30C53C}"/>
    <cellStyle name="Navadno 3" xfId="2" xr:uid="{00000000-0005-0000-0000-000002000000}"/>
    <cellStyle name="Navadno 3 2" xfId="17" xr:uid="{54178787-C0EB-4F4D-9617-6D8991087D87}"/>
    <cellStyle name="Navadno 4" xfId="3" xr:uid="{00000000-0005-0000-0000-000003000000}"/>
    <cellStyle name="Navadno 4 2" xfId="16" xr:uid="{82FC47B1-D859-44DF-85CF-F92C51266D57}"/>
    <cellStyle name="Navadno 5" xfId="14" xr:uid="{844D801C-109F-45D5-90AE-55F46C803A75}"/>
    <cellStyle name="Navadno 6" xfId="21" xr:uid="{5F4B156E-4337-440F-917A-889D21A9D1F9}"/>
    <cellStyle name="Navadno 8" xfId="4" xr:uid="{00000000-0005-0000-0000-000004000000}"/>
    <cellStyle name="Navadno 8 2" xfId="18" xr:uid="{7D6F6312-C62C-4A3D-A28F-6E440C1FD458}"/>
    <cellStyle name="Navadno 9" xfId="19" xr:uid="{39F03C57-0AC9-41C7-AEC6-F8AC0298A394}"/>
    <cellStyle name="Nivo_2_Podnaslov" xfId="5" xr:uid="{00000000-0005-0000-0000-000006000000}"/>
    <cellStyle name="normal" xfId="6" xr:uid="{00000000-0005-0000-0000-000007000000}"/>
    <cellStyle name="Normal_A" xfId="7" xr:uid="{00000000-0005-0000-0000-000008000000}"/>
    <cellStyle name="normal_A_1" xfId="8" xr:uid="{00000000-0005-0000-0000-000009000000}"/>
    <cellStyle name="Normal_N36023 (2)" xfId="9" xr:uid="{00000000-0005-0000-0000-00000B000000}"/>
    <cellStyle name="Normal_PL_SD" xfId="10" xr:uid="{00000000-0005-0000-0000-00000C000000}"/>
    <cellStyle name="Normal_Sheet1" xfId="11" xr:uid="{00000000-0005-0000-0000-00000D000000}"/>
    <cellStyle name="Valuta" xfId="12" builtinId="4"/>
    <cellStyle name="Vejica" xfId="22" builtinId="3"/>
    <cellStyle name="Vmesna_vrstica" xfId="13" xr:uid="{DC21D335-7D82-46F4-A563-0ED72F8AC70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1"/>
  <dimension ref="A1:O136"/>
  <sheetViews>
    <sheetView tabSelected="1" view="pageBreakPreview" zoomScaleNormal="100" zoomScaleSheetLayoutView="100" workbookViewId="0">
      <selection activeCell="A2" sqref="A2"/>
    </sheetView>
  </sheetViews>
  <sheetFormatPr defaultColWidth="9.140625" defaultRowHeight="12.75" x14ac:dyDescent="0.2"/>
  <cols>
    <col min="1" max="1" width="5.5703125" style="106" customWidth="1"/>
    <col min="2" max="2" width="78.140625" style="105" customWidth="1"/>
    <col min="3" max="3" width="6.28515625" style="140" customWidth="1"/>
    <col min="4" max="4" width="7.5703125" style="140" customWidth="1"/>
    <col min="5" max="5" width="3" style="140" customWidth="1"/>
    <col min="6" max="6" width="20" style="140" customWidth="1"/>
    <col min="7" max="7" width="20.42578125" style="140" customWidth="1"/>
    <col min="8" max="8" width="19.42578125" style="106" customWidth="1"/>
    <col min="9" max="9" width="11" style="97" customWidth="1"/>
    <col min="10" max="10" width="10.140625" style="97" customWidth="1"/>
    <col min="11" max="11" width="9.140625" style="97"/>
    <col min="12" max="12" width="16.7109375" style="97" customWidth="1"/>
    <col min="13" max="13" width="9.85546875" style="97" customWidth="1"/>
    <col min="14" max="14" width="2.5703125" style="97" bestFit="1" customWidth="1"/>
    <col min="15" max="15" width="9.140625" style="97"/>
    <col min="16" max="16" width="9" style="97" customWidth="1"/>
    <col min="17" max="16384" width="9.140625" style="97"/>
  </cols>
  <sheetData>
    <row r="1" spans="1:15" s="94" customFormat="1" ht="18.75" thickBot="1" x14ac:dyDescent="0.25">
      <c r="A1" s="90"/>
      <c r="C1" s="140"/>
      <c r="D1" s="140"/>
      <c r="E1" s="140"/>
      <c r="F1" s="140"/>
      <c r="G1" s="140"/>
      <c r="H1" s="92"/>
      <c r="I1" s="93"/>
      <c r="J1" s="93"/>
      <c r="L1" s="91"/>
      <c r="M1" s="91"/>
      <c r="N1" s="95"/>
      <c r="O1" s="96"/>
    </row>
    <row r="2" spans="1:15" s="94" customFormat="1" ht="33" customHeight="1" thickBot="1" x14ac:dyDescent="0.25">
      <c r="A2" s="539"/>
      <c r="B2" s="540" t="s">
        <v>688</v>
      </c>
      <c r="C2" s="140"/>
      <c r="D2" s="140"/>
      <c r="E2" s="140"/>
      <c r="F2" s="140"/>
      <c r="G2" s="140"/>
      <c r="H2" s="92"/>
      <c r="I2" s="93"/>
      <c r="J2" s="93"/>
      <c r="L2" s="91"/>
      <c r="M2" s="91"/>
      <c r="N2" s="95"/>
      <c r="O2" s="96"/>
    </row>
    <row r="3" spans="1:15" s="94" customFormat="1" ht="18" x14ac:dyDescent="0.2">
      <c r="A3" s="90"/>
      <c r="B3" s="90"/>
      <c r="C3" s="140"/>
      <c r="D3" s="140"/>
      <c r="E3" s="140"/>
      <c r="F3" s="140"/>
      <c r="G3" s="140"/>
      <c r="H3" s="92"/>
      <c r="I3" s="93"/>
      <c r="J3" s="93"/>
      <c r="L3" s="91"/>
      <c r="M3" s="91"/>
      <c r="N3" s="95"/>
      <c r="O3" s="96"/>
    </row>
    <row r="4" spans="1:15" s="86" customFormat="1" ht="18" x14ac:dyDescent="0.2">
      <c r="A4" s="82"/>
      <c r="B4" s="81"/>
      <c r="C4" s="140"/>
      <c r="D4" s="140"/>
      <c r="E4" s="140"/>
      <c r="F4" s="140"/>
      <c r="G4" s="140"/>
      <c r="H4" s="79"/>
      <c r="I4" s="87"/>
      <c r="J4" s="87"/>
      <c r="L4" s="84"/>
      <c r="M4" s="84"/>
      <c r="N4" s="78"/>
      <c r="O4" s="76"/>
    </row>
    <row r="5" spans="1:15" s="86" customFormat="1" ht="18" x14ac:dyDescent="0.2">
      <c r="A5" s="82"/>
      <c r="B5" s="82"/>
      <c r="C5" s="140"/>
      <c r="D5" s="140"/>
      <c r="E5" s="140"/>
      <c r="F5" s="140"/>
      <c r="G5" s="140"/>
      <c r="H5" s="79"/>
      <c r="I5" s="87"/>
      <c r="J5" s="87"/>
      <c r="L5" s="84"/>
      <c r="M5" s="84"/>
      <c r="N5" s="78"/>
      <c r="O5" s="76"/>
    </row>
    <row r="6" spans="1:15" s="86" customFormat="1" ht="18" x14ac:dyDescent="0.2">
      <c r="A6" s="82"/>
      <c r="B6" s="82"/>
      <c r="C6" s="140"/>
      <c r="D6" s="140"/>
      <c r="E6" s="140"/>
      <c r="F6" s="140"/>
      <c r="G6" s="140"/>
      <c r="H6" s="79"/>
      <c r="I6" s="87"/>
      <c r="J6" s="87"/>
      <c r="L6" s="84"/>
      <c r="M6" s="84"/>
      <c r="N6" s="78"/>
      <c r="O6" s="76"/>
    </row>
    <row r="7" spans="1:15" s="86" customFormat="1" ht="18" x14ac:dyDescent="0.2">
      <c r="A7" s="131" t="s">
        <v>137</v>
      </c>
      <c r="B7" s="81"/>
      <c r="C7" s="140"/>
      <c r="D7" s="140"/>
      <c r="E7" s="140"/>
      <c r="F7" s="140"/>
      <c r="G7" s="140"/>
      <c r="H7" s="79"/>
      <c r="I7" s="87"/>
      <c r="J7" s="87"/>
      <c r="L7" s="84"/>
      <c r="M7" s="84"/>
      <c r="N7" s="78"/>
      <c r="O7" s="76"/>
    </row>
    <row r="8" spans="1:15" s="86" customFormat="1" ht="18" x14ac:dyDescent="0.2">
      <c r="A8" s="131"/>
      <c r="B8" s="81"/>
      <c r="C8" s="140"/>
      <c r="D8" s="140"/>
      <c r="E8" s="140"/>
      <c r="F8" s="140"/>
      <c r="G8" s="140"/>
      <c r="H8" s="79"/>
      <c r="I8" s="87"/>
      <c r="J8" s="87"/>
      <c r="L8" s="84"/>
      <c r="M8" s="84"/>
      <c r="N8" s="78"/>
      <c r="O8" s="76"/>
    </row>
    <row r="9" spans="1:15" s="130" customFormat="1" ht="38.25" customHeight="1" x14ac:dyDescent="0.2">
      <c r="A9" s="77">
        <f>1</f>
        <v>1</v>
      </c>
      <c r="B9" s="129" t="s">
        <v>122</v>
      </c>
      <c r="C9" s="140"/>
      <c r="D9" s="140"/>
      <c r="E9" s="140"/>
      <c r="F9" s="140"/>
      <c r="G9" s="140"/>
      <c r="H9" s="78"/>
    </row>
    <row r="10" spans="1:15" s="130" customFormat="1" ht="24" x14ac:dyDescent="0.2">
      <c r="A10" s="77">
        <f>COUNT($A$9:A9)+1</f>
        <v>2</v>
      </c>
      <c r="B10" s="128" t="s">
        <v>127</v>
      </c>
      <c r="C10" s="140"/>
      <c r="D10" s="140"/>
      <c r="E10" s="140"/>
      <c r="F10" s="140"/>
      <c r="G10" s="140"/>
      <c r="H10" s="78"/>
    </row>
    <row r="11" spans="1:15" s="130" customFormat="1" ht="24" x14ac:dyDescent="0.2">
      <c r="A11" s="77">
        <f>COUNT($A$9:A10)+1</f>
        <v>3</v>
      </c>
      <c r="B11" s="128" t="s">
        <v>126</v>
      </c>
      <c r="C11" s="140"/>
      <c r="D11" s="140"/>
      <c r="E11" s="140"/>
      <c r="F11" s="140"/>
      <c r="G11" s="140"/>
      <c r="H11" s="78"/>
    </row>
    <row r="12" spans="1:15" s="109" customFormat="1" ht="24" x14ac:dyDescent="0.2">
      <c r="A12" s="77">
        <f>COUNT($A$9:A11)+1</f>
        <v>4</v>
      </c>
      <c r="B12" s="128" t="s">
        <v>125</v>
      </c>
      <c r="C12" s="140"/>
      <c r="D12" s="140"/>
      <c r="E12" s="140"/>
      <c r="F12" s="140"/>
      <c r="G12" s="140"/>
      <c r="H12" s="95"/>
    </row>
    <row r="13" spans="1:15" s="130" customFormat="1" ht="24" x14ac:dyDescent="0.2">
      <c r="A13" s="77">
        <f>COUNT($A$9:A12)+1</f>
        <v>5</v>
      </c>
      <c r="B13" s="128" t="s">
        <v>121</v>
      </c>
      <c r="C13" s="140"/>
      <c r="D13" s="140"/>
      <c r="E13" s="140"/>
      <c r="F13" s="140"/>
      <c r="G13" s="140"/>
      <c r="H13" s="78"/>
    </row>
    <row r="14" spans="1:15" s="130" customFormat="1" ht="24" x14ac:dyDescent="0.2">
      <c r="A14" s="77">
        <f>COUNT($A$9:A13)+1</f>
        <v>6</v>
      </c>
      <c r="B14" s="128" t="s">
        <v>128</v>
      </c>
      <c r="C14" s="140"/>
      <c r="D14" s="140"/>
      <c r="E14" s="140"/>
      <c r="F14" s="140"/>
      <c r="G14" s="140"/>
      <c r="H14" s="78"/>
    </row>
    <row r="15" spans="1:15" s="130" customFormat="1" ht="24" x14ac:dyDescent="0.2">
      <c r="A15" s="77">
        <f>COUNT($A$9:A14)+1</f>
        <v>7</v>
      </c>
      <c r="B15" s="128" t="s">
        <v>123</v>
      </c>
      <c r="C15" s="140"/>
      <c r="D15" s="140"/>
      <c r="E15" s="140"/>
      <c r="F15" s="140"/>
      <c r="G15" s="140"/>
      <c r="H15" s="78"/>
    </row>
    <row r="16" spans="1:15" s="130" customFormat="1" ht="24" x14ac:dyDescent="0.2">
      <c r="A16" s="77">
        <f>COUNT($A$9:A15)+1</f>
        <v>8</v>
      </c>
      <c r="B16" s="128" t="s">
        <v>124</v>
      </c>
      <c r="C16" s="140"/>
      <c r="D16" s="140"/>
      <c r="E16" s="140"/>
      <c r="F16" s="140"/>
      <c r="G16" s="140"/>
      <c r="H16" s="78"/>
    </row>
    <row r="17" spans="1:8" s="130" customFormat="1" ht="24" x14ac:dyDescent="0.2">
      <c r="A17" s="77">
        <f>COUNT($A$9:A16)+1</f>
        <v>9</v>
      </c>
      <c r="B17" s="128" t="s">
        <v>102</v>
      </c>
      <c r="C17" s="140"/>
      <c r="D17" s="140"/>
      <c r="E17" s="140"/>
      <c r="F17" s="140"/>
      <c r="G17" s="140"/>
      <c r="H17" s="78"/>
    </row>
    <row r="18" spans="1:8" s="130" customFormat="1" ht="24" x14ac:dyDescent="0.2">
      <c r="A18" s="77">
        <f>COUNT($A$9:A17)+1</f>
        <v>10</v>
      </c>
      <c r="B18" s="128" t="s">
        <v>103</v>
      </c>
      <c r="C18" s="140"/>
      <c r="D18" s="140"/>
      <c r="E18" s="140"/>
      <c r="F18" s="140"/>
      <c r="G18" s="140"/>
      <c r="H18" s="78"/>
    </row>
    <row r="19" spans="1:8" s="130" customFormat="1" ht="24" x14ac:dyDescent="0.2">
      <c r="A19" s="77">
        <f>COUNT($A$9:A18)+1</f>
        <v>11</v>
      </c>
      <c r="B19" s="128" t="s">
        <v>104</v>
      </c>
      <c r="C19" s="140"/>
      <c r="D19" s="140"/>
      <c r="E19" s="140"/>
      <c r="F19" s="140"/>
      <c r="G19" s="140"/>
      <c r="H19" s="78"/>
    </row>
    <row r="20" spans="1:8" s="130" customFormat="1" ht="24" x14ac:dyDescent="0.2">
      <c r="A20" s="77">
        <f>COUNT($A$9:A19)+1</f>
        <v>12</v>
      </c>
      <c r="B20" s="128" t="s">
        <v>105</v>
      </c>
      <c r="C20" s="140"/>
      <c r="D20" s="140"/>
      <c r="E20" s="140"/>
      <c r="F20" s="140"/>
      <c r="G20" s="140"/>
      <c r="H20" s="78"/>
    </row>
    <row r="21" spans="1:8" s="130" customFormat="1" ht="24" x14ac:dyDescent="0.2">
      <c r="A21" s="77">
        <f>COUNT($A$9:A20)+1</f>
        <v>13</v>
      </c>
      <c r="B21" s="128" t="s">
        <v>106</v>
      </c>
      <c r="C21" s="140"/>
      <c r="D21" s="140"/>
      <c r="E21" s="140"/>
      <c r="F21" s="140"/>
      <c r="G21" s="140"/>
      <c r="H21" s="78"/>
    </row>
    <row r="22" spans="1:8" s="130" customFormat="1" ht="24" x14ac:dyDescent="0.2">
      <c r="A22" s="77">
        <f>COUNT($A$9:A21)+1</f>
        <v>14</v>
      </c>
      <c r="B22" s="128" t="s">
        <v>129</v>
      </c>
      <c r="C22" s="140"/>
      <c r="D22" s="140"/>
      <c r="E22" s="140"/>
      <c r="F22" s="140"/>
      <c r="G22" s="140"/>
      <c r="H22" s="78"/>
    </row>
    <row r="23" spans="1:8" s="130" customFormat="1" x14ac:dyDescent="0.2">
      <c r="A23" s="77">
        <f>COUNT($A$9:A22)+1</f>
        <v>15</v>
      </c>
      <c r="B23" s="128" t="s">
        <v>130</v>
      </c>
      <c r="C23" s="140"/>
      <c r="D23" s="140"/>
      <c r="E23" s="140"/>
      <c r="F23" s="140"/>
      <c r="G23" s="140"/>
      <c r="H23" s="78"/>
    </row>
    <row r="24" spans="1:8" s="130" customFormat="1" ht="24" x14ac:dyDescent="0.2">
      <c r="A24" s="77">
        <f>COUNT($A$9:A23)+1</f>
        <v>16</v>
      </c>
      <c r="B24" s="128" t="s">
        <v>131</v>
      </c>
      <c r="C24" s="140"/>
      <c r="D24" s="140"/>
      <c r="E24" s="140"/>
      <c r="F24" s="140"/>
      <c r="G24" s="140"/>
      <c r="H24" s="78"/>
    </row>
    <row r="25" spans="1:8" s="130" customFormat="1" x14ac:dyDescent="0.2">
      <c r="A25" s="77">
        <f>COUNT($A$9:A24)+1</f>
        <v>17</v>
      </c>
      <c r="B25" s="128" t="s">
        <v>132</v>
      </c>
      <c r="C25" s="140"/>
      <c r="D25" s="140"/>
      <c r="E25" s="140"/>
      <c r="F25" s="140"/>
      <c r="G25" s="140"/>
      <c r="H25" s="78"/>
    </row>
    <row r="26" spans="1:8" s="130" customFormat="1" x14ac:dyDescent="0.2">
      <c r="A26" s="77">
        <v>18</v>
      </c>
      <c r="B26" s="128" t="s">
        <v>133</v>
      </c>
      <c r="C26" s="140"/>
      <c r="D26" s="140"/>
      <c r="E26" s="140"/>
      <c r="F26" s="140"/>
      <c r="G26" s="140"/>
      <c r="H26" s="78"/>
    </row>
    <row r="27" spans="1:8" s="130" customFormat="1" x14ac:dyDescent="0.2">
      <c r="A27" s="77"/>
      <c r="B27" s="128"/>
      <c r="C27" s="140"/>
      <c r="D27" s="140"/>
      <c r="E27" s="140"/>
      <c r="F27" s="140"/>
      <c r="G27" s="140"/>
      <c r="H27" s="78"/>
    </row>
    <row r="28" spans="1:8" s="130" customFormat="1" ht="18" x14ac:dyDescent="0.2">
      <c r="A28" s="131" t="s">
        <v>138</v>
      </c>
      <c r="B28" s="81"/>
      <c r="C28" s="140"/>
      <c r="D28" s="140"/>
      <c r="E28" s="140"/>
      <c r="F28" s="140"/>
      <c r="G28" s="140"/>
      <c r="H28" s="78"/>
    </row>
    <row r="29" spans="1:8" s="130" customFormat="1" x14ac:dyDescent="0.2">
      <c r="A29" s="77"/>
      <c r="B29" s="128"/>
      <c r="C29" s="140"/>
      <c r="D29" s="140"/>
      <c r="E29" s="140"/>
      <c r="F29" s="140"/>
      <c r="G29" s="140"/>
      <c r="H29" s="78"/>
    </row>
    <row r="30" spans="1:8" s="130" customFormat="1" ht="120" x14ac:dyDescent="0.2">
      <c r="A30" s="77">
        <v>1</v>
      </c>
      <c r="B30" s="721" t="s">
        <v>953</v>
      </c>
      <c r="C30" s="140"/>
      <c r="D30" s="140"/>
      <c r="E30" s="140"/>
      <c r="F30" s="140"/>
      <c r="G30" s="140"/>
      <c r="H30" s="78"/>
    </row>
    <row r="31" spans="1:8" s="108" customFormat="1" ht="103.5" customHeight="1" x14ac:dyDescent="0.2">
      <c r="A31" s="77">
        <v>2</v>
      </c>
      <c r="B31" s="721" t="s">
        <v>954</v>
      </c>
      <c r="C31" s="721"/>
      <c r="D31" s="721"/>
      <c r="E31" s="721"/>
      <c r="F31" s="721"/>
      <c r="G31" s="721"/>
      <c r="H31" s="107"/>
    </row>
    <row r="32" spans="1:8" s="108" customFormat="1" ht="60" x14ac:dyDescent="0.2">
      <c r="A32" s="77">
        <v>3</v>
      </c>
      <c r="B32" s="721" t="s">
        <v>942</v>
      </c>
      <c r="C32" s="721"/>
      <c r="D32" s="721"/>
      <c r="E32" s="721"/>
      <c r="F32" s="721"/>
      <c r="G32" s="721"/>
      <c r="H32" s="107"/>
    </row>
    <row r="33" spans="1:8" s="108" customFormat="1" ht="165" x14ac:dyDescent="0.2">
      <c r="A33" s="77">
        <v>4</v>
      </c>
      <c r="B33" s="721" t="s">
        <v>952</v>
      </c>
      <c r="C33" s="721"/>
      <c r="D33" s="721"/>
      <c r="E33" s="721"/>
      <c r="F33" s="721"/>
      <c r="G33" s="721"/>
      <c r="H33" s="107"/>
    </row>
    <row r="34" spans="1:8" s="108" customFormat="1" ht="42.6" customHeight="1" x14ac:dyDescent="0.2">
      <c r="A34" s="77">
        <v>5</v>
      </c>
      <c r="B34" s="721" t="s">
        <v>943</v>
      </c>
      <c r="C34" s="721"/>
      <c r="D34" s="721"/>
      <c r="E34" s="721"/>
      <c r="F34" s="721"/>
      <c r="G34" s="721"/>
      <c r="H34" s="107"/>
    </row>
    <row r="35" spans="1:8" s="108" customFormat="1" ht="15" x14ac:dyDescent="0.2">
      <c r="A35" s="77">
        <v>6</v>
      </c>
      <c r="B35" s="721" t="s">
        <v>706</v>
      </c>
      <c r="C35" s="721"/>
      <c r="D35" s="721"/>
      <c r="E35" s="721"/>
      <c r="F35" s="721"/>
      <c r="G35" s="721"/>
      <c r="H35" s="107"/>
    </row>
    <row r="36" spans="1:8" s="108" customFormat="1" ht="30" x14ac:dyDescent="0.2">
      <c r="A36" s="77">
        <v>7</v>
      </c>
      <c r="B36" s="721" t="s">
        <v>707</v>
      </c>
      <c r="C36" s="721"/>
      <c r="D36" s="721"/>
      <c r="E36" s="721"/>
      <c r="F36" s="721"/>
      <c r="G36" s="721"/>
      <c r="H36" s="107"/>
    </row>
    <row r="37" spans="1:8" s="108" customFormat="1" ht="90" x14ac:dyDescent="0.2">
      <c r="A37" s="77">
        <v>8</v>
      </c>
      <c r="B37" s="721" t="s">
        <v>704</v>
      </c>
      <c r="C37" s="721"/>
      <c r="D37" s="721"/>
      <c r="E37" s="721"/>
      <c r="F37" s="721"/>
      <c r="G37" s="721"/>
      <c r="H37" s="107"/>
    </row>
    <row r="38" spans="1:8" s="108" customFormat="1" ht="105" x14ac:dyDescent="0.2">
      <c r="A38" s="77">
        <v>9</v>
      </c>
      <c r="B38" s="721" t="s">
        <v>703</v>
      </c>
      <c r="C38" s="721"/>
      <c r="D38" s="721"/>
      <c r="E38" s="721"/>
      <c r="F38" s="721"/>
      <c r="G38" s="721"/>
      <c r="H38" s="107"/>
    </row>
    <row r="39" spans="1:8" s="108" customFormat="1" ht="58.15" customHeight="1" x14ac:dyDescent="0.2">
      <c r="A39" s="77">
        <v>10</v>
      </c>
      <c r="B39" s="721" t="s">
        <v>944</v>
      </c>
      <c r="C39" s="721"/>
      <c r="D39" s="721"/>
      <c r="E39" s="721"/>
      <c r="F39" s="721"/>
      <c r="G39" s="721"/>
      <c r="H39" s="107"/>
    </row>
    <row r="40" spans="1:8" s="108" customFormat="1" ht="30" x14ac:dyDescent="0.2">
      <c r="A40" s="77">
        <v>11</v>
      </c>
      <c r="B40" s="721" t="s">
        <v>709</v>
      </c>
      <c r="C40" s="721"/>
      <c r="D40" s="721"/>
      <c r="E40" s="721"/>
      <c r="F40" s="721"/>
      <c r="G40" s="721"/>
      <c r="H40" s="107"/>
    </row>
    <row r="41" spans="1:8" s="108" customFormat="1" ht="60" x14ac:dyDescent="0.2">
      <c r="A41" s="77">
        <v>12</v>
      </c>
      <c r="B41" s="721" t="s">
        <v>708</v>
      </c>
      <c r="C41" s="721"/>
      <c r="D41" s="721"/>
      <c r="E41" s="721"/>
      <c r="F41" s="721"/>
      <c r="G41" s="721"/>
      <c r="H41" s="107"/>
    </row>
    <row r="42" spans="1:8" s="108" customFormat="1" ht="30" x14ac:dyDescent="0.2">
      <c r="A42" s="77">
        <v>13</v>
      </c>
      <c r="B42" s="723" t="s">
        <v>705</v>
      </c>
      <c r="C42" s="1042"/>
      <c r="D42" s="1042"/>
      <c r="E42" s="1042"/>
      <c r="F42" s="1042"/>
      <c r="G42" s="1042"/>
      <c r="H42" s="107"/>
    </row>
    <row r="43" spans="1:8" s="108" customFormat="1" x14ac:dyDescent="0.2">
      <c r="A43" s="77"/>
      <c r="B43" s="722"/>
      <c r="C43" s="1043"/>
      <c r="D43" s="1043"/>
      <c r="E43" s="1043"/>
      <c r="F43" s="1043"/>
      <c r="G43" s="1043"/>
      <c r="H43" s="107"/>
    </row>
    <row r="44" spans="1:8" s="108" customFormat="1" x14ac:dyDescent="0.2">
      <c r="A44" s="77"/>
      <c r="B44" s="722"/>
      <c r="C44" s="140"/>
      <c r="D44" s="140"/>
      <c r="E44" s="140"/>
      <c r="F44" s="140"/>
      <c r="G44" s="140"/>
      <c r="H44" s="107"/>
    </row>
    <row r="45" spans="1:8" s="108" customFormat="1" ht="12.75" customHeight="1" x14ac:dyDescent="0.2">
      <c r="A45" s="77"/>
      <c r="C45" s="140"/>
      <c r="D45" s="140"/>
      <c r="E45" s="140"/>
      <c r="F45" s="140"/>
      <c r="G45" s="140"/>
      <c r="H45" s="107"/>
    </row>
    <row r="46" spans="1:8" s="108" customFormat="1" ht="12.75" customHeight="1" x14ac:dyDescent="0.2">
      <c r="A46" s="77"/>
      <c r="C46" s="140"/>
      <c r="D46" s="140"/>
      <c r="E46" s="140"/>
      <c r="F46" s="140"/>
      <c r="G46" s="140"/>
      <c r="H46" s="107"/>
    </row>
    <row r="47" spans="1:8" s="108" customFormat="1" ht="12.75" customHeight="1" x14ac:dyDescent="0.2">
      <c r="A47" s="77"/>
      <c r="C47" s="140"/>
      <c r="D47" s="140"/>
      <c r="E47" s="140"/>
      <c r="F47" s="140"/>
      <c r="G47" s="140"/>
      <c r="H47" s="107"/>
    </row>
    <row r="48" spans="1:8" s="108" customFormat="1" ht="12.75" customHeight="1" x14ac:dyDescent="0.2">
      <c r="A48" s="77"/>
      <c r="C48" s="140"/>
      <c r="D48" s="140"/>
      <c r="E48" s="140"/>
      <c r="F48" s="140"/>
      <c r="G48" s="140"/>
      <c r="H48" s="107"/>
    </row>
    <row r="49" spans="1:8" s="108" customFormat="1" ht="12.75" customHeight="1" x14ac:dyDescent="0.2">
      <c r="A49" s="107"/>
      <c r="C49" s="140"/>
      <c r="D49" s="140"/>
      <c r="E49" s="140"/>
      <c r="F49" s="140"/>
      <c r="G49" s="140"/>
      <c r="H49" s="107"/>
    </row>
    <row r="50" spans="1:8" s="108" customFormat="1" ht="12.75" customHeight="1" x14ac:dyDescent="0.2">
      <c r="A50" s="107"/>
      <c r="C50" s="140"/>
      <c r="D50" s="140"/>
      <c r="E50" s="140"/>
      <c r="F50" s="140"/>
      <c r="G50" s="140"/>
      <c r="H50" s="107"/>
    </row>
    <row r="51" spans="1:8" s="108" customFormat="1" ht="12.75" customHeight="1" x14ac:dyDescent="0.2">
      <c r="A51" s="107"/>
      <c r="C51" s="140"/>
      <c r="D51" s="140"/>
      <c r="E51" s="140"/>
      <c r="F51" s="140"/>
      <c r="G51" s="140"/>
      <c r="H51" s="107"/>
    </row>
    <row r="52" spans="1:8" s="108" customFormat="1" ht="12.75" customHeight="1" x14ac:dyDescent="0.2">
      <c r="A52" s="107"/>
      <c r="C52" s="140"/>
      <c r="D52" s="140"/>
      <c r="E52" s="140"/>
      <c r="F52" s="140"/>
      <c r="G52" s="140"/>
      <c r="H52" s="107"/>
    </row>
    <row r="53" spans="1:8" s="108" customFormat="1" ht="12.75" customHeight="1" x14ac:dyDescent="0.2">
      <c r="A53" s="107"/>
      <c r="C53" s="140"/>
      <c r="D53" s="140"/>
      <c r="E53" s="140"/>
      <c r="F53" s="140"/>
      <c r="G53" s="140"/>
      <c r="H53" s="107"/>
    </row>
    <row r="54" spans="1:8" s="108" customFormat="1" ht="12.75" customHeight="1" x14ac:dyDescent="0.2">
      <c r="A54" s="107"/>
      <c r="C54" s="140"/>
      <c r="D54" s="140"/>
      <c r="E54" s="140"/>
      <c r="F54" s="140"/>
      <c r="G54" s="140"/>
      <c r="H54" s="107"/>
    </row>
    <row r="55" spans="1:8" s="108" customFormat="1" ht="12.75" customHeight="1" x14ac:dyDescent="0.2">
      <c r="A55" s="107"/>
      <c r="C55" s="140"/>
      <c r="D55" s="140"/>
      <c r="E55" s="140"/>
      <c r="F55" s="140"/>
      <c r="G55" s="140"/>
      <c r="H55" s="107"/>
    </row>
    <row r="56" spans="1:8" s="108" customFormat="1" ht="12.75" customHeight="1" x14ac:dyDescent="0.2">
      <c r="A56" s="107"/>
      <c r="C56" s="140"/>
      <c r="D56" s="140"/>
      <c r="E56" s="140"/>
      <c r="F56" s="140"/>
      <c r="G56" s="140"/>
      <c r="H56" s="107"/>
    </row>
    <row r="57" spans="1:8" s="108" customFormat="1" ht="12.75" customHeight="1" x14ac:dyDescent="0.2">
      <c r="A57" s="107"/>
      <c r="C57" s="140"/>
      <c r="D57" s="140"/>
      <c r="E57" s="140"/>
      <c r="F57" s="140"/>
      <c r="G57" s="140"/>
      <c r="H57" s="107"/>
    </row>
    <row r="58" spans="1:8" s="108" customFormat="1" ht="12.75" customHeight="1" x14ac:dyDescent="0.2">
      <c r="A58" s="107"/>
      <c r="C58" s="140"/>
      <c r="D58" s="140"/>
      <c r="E58" s="140"/>
      <c r="F58" s="140"/>
      <c r="G58" s="140"/>
      <c r="H58" s="107"/>
    </row>
    <row r="59" spans="1:8" s="108" customFormat="1" ht="12.75" customHeight="1" x14ac:dyDescent="0.2">
      <c r="A59" s="107"/>
      <c r="C59" s="140"/>
      <c r="D59" s="140"/>
      <c r="E59" s="140"/>
      <c r="F59" s="140"/>
      <c r="G59" s="140"/>
      <c r="H59" s="107"/>
    </row>
    <row r="60" spans="1:8" s="108" customFormat="1" ht="12.75" customHeight="1" x14ac:dyDescent="0.2">
      <c r="A60" s="107"/>
      <c r="C60" s="140"/>
      <c r="D60" s="140"/>
      <c r="E60" s="140"/>
      <c r="F60" s="140"/>
      <c r="G60" s="140"/>
      <c r="H60" s="107"/>
    </row>
    <row r="61" spans="1:8" s="108" customFormat="1" ht="12.75" customHeight="1" x14ac:dyDescent="0.2">
      <c r="A61" s="107"/>
      <c r="C61" s="140"/>
      <c r="D61" s="140"/>
      <c r="E61" s="140"/>
      <c r="F61" s="140"/>
      <c r="G61" s="140"/>
      <c r="H61" s="107"/>
    </row>
    <row r="62" spans="1:8" s="108" customFormat="1" ht="12.75" customHeight="1" x14ac:dyDescent="0.2">
      <c r="A62" s="107"/>
      <c r="C62" s="140"/>
      <c r="D62" s="140"/>
      <c r="E62" s="140"/>
      <c r="F62" s="140"/>
      <c r="G62" s="140"/>
      <c r="H62" s="107"/>
    </row>
    <row r="63" spans="1:8" s="108" customFormat="1" ht="12.75" customHeight="1" x14ac:dyDescent="0.2">
      <c r="A63" s="107"/>
      <c r="C63" s="140"/>
      <c r="D63" s="140"/>
      <c r="E63" s="140"/>
      <c r="F63" s="140"/>
      <c r="G63" s="140"/>
      <c r="H63" s="107"/>
    </row>
    <row r="64" spans="1:8" s="108" customFormat="1" ht="12.75" customHeight="1" x14ac:dyDescent="0.2">
      <c r="A64" s="107"/>
      <c r="C64" s="140"/>
      <c r="D64" s="140"/>
      <c r="E64" s="140"/>
      <c r="F64" s="140"/>
      <c r="G64" s="140"/>
      <c r="H64" s="107"/>
    </row>
    <row r="65" spans="1:8" s="108" customFormat="1" ht="12.75" customHeight="1" x14ac:dyDescent="0.2">
      <c r="A65" s="107"/>
      <c r="C65" s="140"/>
      <c r="D65" s="140"/>
      <c r="E65" s="140"/>
      <c r="F65" s="140"/>
      <c r="G65" s="140"/>
      <c r="H65" s="107"/>
    </row>
    <row r="66" spans="1:8" s="108" customFormat="1" ht="12.75" customHeight="1" x14ac:dyDescent="0.2">
      <c r="A66" s="107"/>
      <c r="C66" s="140"/>
      <c r="D66" s="140"/>
      <c r="E66" s="140"/>
      <c r="F66" s="140"/>
      <c r="G66" s="140"/>
      <c r="H66" s="107"/>
    </row>
    <row r="67" spans="1:8" s="108" customFormat="1" ht="12.75" customHeight="1" x14ac:dyDescent="0.2">
      <c r="A67" s="107"/>
      <c r="C67" s="140"/>
      <c r="D67" s="140"/>
      <c r="E67" s="140"/>
      <c r="F67" s="140"/>
      <c r="G67" s="140"/>
      <c r="H67" s="107"/>
    </row>
    <row r="68" spans="1:8" s="108" customFormat="1" ht="12.75" customHeight="1" x14ac:dyDescent="0.2">
      <c r="A68" s="107"/>
      <c r="C68" s="140"/>
      <c r="D68" s="140"/>
      <c r="E68" s="140"/>
      <c r="F68" s="140"/>
      <c r="G68" s="140"/>
      <c r="H68" s="107"/>
    </row>
    <row r="69" spans="1:8" s="108" customFormat="1" ht="12.75" customHeight="1" x14ac:dyDescent="0.2">
      <c r="A69" s="107"/>
      <c r="C69" s="140"/>
      <c r="D69" s="140"/>
      <c r="E69" s="140"/>
      <c r="F69" s="140"/>
      <c r="G69" s="140"/>
      <c r="H69" s="107"/>
    </row>
    <row r="70" spans="1:8" s="108" customFormat="1" ht="12.75" customHeight="1" x14ac:dyDescent="0.2">
      <c r="A70" s="107"/>
      <c r="C70" s="140"/>
      <c r="D70" s="140"/>
      <c r="E70" s="140"/>
      <c r="F70" s="140"/>
      <c r="G70" s="140"/>
      <c r="H70" s="107"/>
    </row>
    <row r="71" spans="1:8" s="108" customFormat="1" ht="12.75" customHeight="1" x14ac:dyDescent="0.2">
      <c r="A71" s="107"/>
      <c r="C71" s="140"/>
      <c r="D71" s="140"/>
      <c r="E71" s="140"/>
      <c r="F71" s="140"/>
      <c r="G71" s="140"/>
      <c r="H71" s="107"/>
    </row>
    <row r="72" spans="1:8" s="108" customFormat="1" x14ac:dyDescent="0.2">
      <c r="A72" s="107"/>
      <c r="B72" s="720"/>
      <c r="C72" s="140"/>
      <c r="D72" s="140"/>
      <c r="E72" s="140"/>
      <c r="F72" s="140"/>
      <c r="G72" s="140"/>
      <c r="H72" s="107"/>
    </row>
    <row r="73" spans="1:8" s="108" customFormat="1" ht="12.75" customHeight="1" x14ac:dyDescent="0.2">
      <c r="A73" s="107"/>
      <c r="C73" s="140"/>
      <c r="D73" s="140"/>
      <c r="E73" s="140"/>
      <c r="F73" s="140"/>
      <c r="G73" s="140"/>
      <c r="H73" s="107"/>
    </row>
    <row r="74" spans="1:8" s="108" customFormat="1" x14ac:dyDescent="0.2">
      <c r="A74" s="107"/>
      <c r="B74" s="110"/>
      <c r="C74" s="140"/>
      <c r="D74" s="140"/>
      <c r="E74" s="140"/>
      <c r="F74" s="140"/>
      <c r="G74" s="140"/>
      <c r="H74" s="107"/>
    </row>
    <row r="75" spans="1:8" s="108" customFormat="1" x14ac:dyDescent="0.2">
      <c r="A75" s="107"/>
      <c r="B75" s="110"/>
      <c r="C75" s="140"/>
      <c r="D75" s="140"/>
      <c r="E75" s="140"/>
      <c r="F75" s="140"/>
      <c r="G75" s="140"/>
      <c r="H75" s="107"/>
    </row>
    <row r="76" spans="1:8" s="108" customFormat="1" x14ac:dyDescent="0.2">
      <c r="A76" s="107"/>
      <c r="B76" s="110"/>
      <c r="C76" s="140"/>
      <c r="D76" s="140"/>
      <c r="E76" s="140"/>
      <c r="F76" s="140"/>
      <c r="G76" s="140"/>
      <c r="H76" s="107"/>
    </row>
    <row r="77" spans="1:8" s="108" customFormat="1" x14ac:dyDescent="0.2">
      <c r="A77" s="107"/>
      <c r="B77" s="110"/>
      <c r="C77" s="140"/>
      <c r="D77" s="140"/>
      <c r="E77" s="140"/>
      <c r="F77" s="140"/>
      <c r="G77" s="140"/>
      <c r="H77" s="107"/>
    </row>
    <row r="78" spans="1:8" s="108" customFormat="1" x14ac:dyDescent="0.2">
      <c r="A78" s="107"/>
      <c r="B78" s="110"/>
      <c r="C78" s="140"/>
      <c r="D78" s="140"/>
      <c r="E78" s="140"/>
      <c r="F78" s="140"/>
      <c r="G78" s="140"/>
      <c r="H78" s="107"/>
    </row>
    <row r="79" spans="1:8" s="108" customFormat="1" x14ac:dyDescent="0.2">
      <c r="A79" s="107"/>
      <c r="B79" s="110"/>
      <c r="C79" s="140"/>
      <c r="D79" s="140"/>
      <c r="E79" s="140"/>
      <c r="F79" s="140"/>
      <c r="G79" s="140"/>
      <c r="H79" s="107"/>
    </row>
    <row r="80" spans="1:8" s="108" customFormat="1" x14ac:dyDescent="0.2">
      <c r="A80" s="107"/>
      <c r="B80" s="110"/>
      <c r="C80" s="140"/>
      <c r="D80" s="140"/>
      <c r="E80" s="140"/>
      <c r="F80" s="140"/>
      <c r="G80" s="140"/>
      <c r="H80" s="107"/>
    </row>
    <row r="81" spans="1:8" s="108" customFormat="1" x14ac:dyDescent="0.2">
      <c r="A81" s="107"/>
      <c r="B81" s="110"/>
      <c r="C81" s="140"/>
      <c r="D81" s="140"/>
      <c r="E81" s="140"/>
      <c r="F81" s="140"/>
      <c r="G81" s="140"/>
      <c r="H81" s="107"/>
    </row>
    <row r="82" spans="1:8" s="108" customFormat="1" x14ac:dyDescent="0.2">
      <c r="A82" s="107"/>
      <c r="B82" s="110"/>
      <c r="C82" s="140"/>
      <c r="D82" s="140"/>
      <c r="E82" s="140"/>
      <c r="F82" s="140"/>
      <c r="G82" s="140"/>
      <c r="H82" s="107"/>
    </row>
    <row r="83" spans="1:8" s="108" customFormat="1" x14ac:dyDescent="0.2">
      <c r="A83" s="107"/>
      <c r="B83" s="110"/>
      <c r="C83" s="140"/>
      <c r="D83" s="140"/>
      <c r="E83" s="140"/>
      <c r="F83" s="140"/>
      <c r="G83" s="140"/>
      <c r="H83" s="107"/>
    </row>
    <row r="84" spans="1:8" s="108" customFormat="1" x14ac:dyDescent="0.2">
      <c r="A84" s="107"/>
      <c r="B84" s="110"/>
      <c r="C84" s="140"/>
      <c r="D84" s="140"/>
      <c r="E84" s="140"/>
      <c r="F84" s="140"/>
      <c r="G84" s="140"/>
      <c r="H84" s="107"/>
    </row>
    <row r="85" spans="1:8" s="108" customFormat="1" x14ac:dyDescent="0.2">
      <c r="A85" s="107"/>
      <c r="B85" s="110"/>
      <c r="C85" s="140"/>
      <c r="D85" s="140"/>
      <c r="E85" s="140"/>
      <c r="F85" s="140"/>
      <c r="G85" s="140"/>
      <c r="H85" s="107"/>
    </row>
    <row r="86" spans="1:8" s="108" customFormat="1" x14ac:dyDescent="0.2">
      <c r="A86" s="107"/>
      <c r="B86" s="110"/>
      <c r="C86" s="140"/>
      <c r="D86" s="140"/>
      <c r="E86" s="140"/>
      <c r="F86" s="140"/>
      <c r="G86" s="140"/>
      <c r="H86" s="107"/>
    </row>
    <row r="87" spans="1:8" s="108" customFormat="1" x14ac:dyDescent="0.2">
      <c r="A87" s="107"/>
      <c r="B87" s="110"/>
      <c r="C87" s="140"/>
      <c r="D87" s="140"/>
      <c r="E87" s="140"/>
      <c r="F87" s="140"/>
      <c r="G87" s="140"/>
      <c r="H87" s="107"/>
    </row>
    <row r="88" spans="1:8" s="108" customFormat="1" x14ac:dyDescent="0.2">
      <c r="A88" s="107"/>
      <c r="B88" s="110"/>
      <c r="C88" s="140"/>
      <c r="D88" s="140"/>
      <c r="E88" s="140"/>
      <c r="F88" s="140"/>
      <c r="G88" s="140"/>
      <c r="H88" s="107"/>
    </row>
    <row r="89" spans="1:8" s="108" customFormat="1" x14ac:dyDescent="0.2">
      <c r="A89" s="107"/>
      <c r="B89" s="110"/>
      <c r="C89" s="140"/>
      <c r="D89" s="140"/>
      <c r="E89" s="140"/>
      <c r="F89" s="140"/>
      <c r="G89" s="140"/>
      <c r="H89" s="107"/>
    </row>
    <row r="90" spans="1:8" s="108" customFormat="1" x14ac:dyDescent="0.2">
      <c r="A90" s="107"/>
      <c r="B90" s="110"/>
      <c r="C90" s="140"/>
      <c r="D90" s="140"/>
      <c r="E90" s="140"/>
      <c r="F90" s="140"/>
      <c r="G90" s="140"/>
      <c r="H90" s="107"/>
    </row>
    <row r="91" spans="1:8" s="108" customFormat="1" x14ac:dyDescent="0.2">
      <c r="A91" s="107"/>
      <c r="B91" s="110"/>
      <c r="C91" s="140"/>
      <c r="D91" s="140"/>
      <c r="E91" s="140"/>
      <c r="F91" s="140"/>
      <c r="G91" s="140"/>
      <c r="H91" s="107"/>
    </row>
    <row r="92" spans="1:8" s="108" customFormat="1" x14ac:dyDescent="0.2">
      <c r="A92" s="107"/>
      <c r="B92" s="110"/>
      <c r="C92" s="140"/>
      <c r="D92" s="140"/>
      <c r="E92" s="140"/>
      <c r="F92" s="140"/>
      <c r="G92" s="140"/>
      <c r="H92" s="107"/>
    </row>
    <row r="93" spans="1:8" s="108" customFormat="1" x14ac:dyDescent="0.2">
      <c r="A93" s="107"/>
      <c r="B93" s="110"/>
      <c r="C93" s="140"/>
      <c r="D93" s="140"/>
      <c r="E93" s="140"/>
      <c r="F93" s="140"/>
      <c r="G93" s="140"/>
      <c r="H93" s="107"/>
    </row>
    <row r="94" spans="1:8" s="108" customFormat="1" x14ac:dyDescent="0.2">
      <c r="A94" s="107"/>
      <c r="B94" s="110"/>
      <c r="C94" s="140"/>
      <c r="D94" s="140"/>
      <c r="E94" s="140"/>
      <c r="F94" s="140"/>
      <c r="G94" s="140"/>
      <c r="H94" s="107"/>
    </row>
    <row r="95" spans="1:8" s="108" customFormat="1" x14ac:dyDescent="0.2">
      <c r="A95" s="107"/>
      <c r="B95" s="110"/>
      <c r="C95" s="140"/>
      <c r="D95" s="140"/>
      <c r="E95" s="140"/>
      <c r="F95" s="140"/>
      <c r="G95" s="140"/>
      <c r="H95" s="107"/>
    </row>
    <row r="96" spans="1:8" s="108" customFormat="1" x14ac:dyDescent="0.2">
      <c r="A96" s="107"/>
      <c r="B96" s="110"/>
      <c r="C96" s="140"/>
      <c r="D96" s="140"/>
      <c r="E96" s="140"/>
      <c r="F96" s="140"/>
      <c r="G96" s="140"/>
      <c r="H96" s="107"/>
    </row>
    <row r="97" spans="1:8" s="108" customFormat="1" x14ac:dyDescent="0.2">
      <c r="A97" s="107"/>
      <c r="B97" s="110"/>
      <c r="C97" s="140"/>
      <c r="D97" s="140"/>
      <c r="E97" s="140"/>
      <c r="F97" s="140"/>
      <c r="G97" s="140"/>
      <c r="H97" s="107"/>
    </row>
    <row r="98" spans="1:8" s="108" customFormat="1" x14ac:dyDescent="0.2">
      <c r="A98" s="107"/>
      <c r="B98" s="110"/>
      <c r="C98" s="140"/>
      <c r="D98" s="140"/>
      <c r="E98" s="140"/>
      <c r="F98" s="140"/>
      <c r="G98" s="140"/>
      <c r="H98" s="107"/>
    </row>
    <row r="99" spans="1:8" s="108" customFormat="1" x14ac:dyDescent="0.2">
      <c r="A99" s="107"/>
      <c r="B99" s="110"/>
      <c r="C99" s="140"/>
      <c r="D99" s="140"/>
      <c r="E99" s="140"/>
      <c r="F99" s="140"/>
      <c r="G99" s="140"/>
      <c r="H99" s="107"/>
    </row>
    <row r="100" spans="1:8" s="108" customFormat="1" x14ac:dyDescent="0.2">
      <c r="A100" s="107"/>
      <c r="B100" s="110"/>
      <c r="C100" s="140"/>
      <c r="D100" s="140"/>
      <c r="E100" s="140"/>
      <c r="F100" s="140"/>
      <c r="G100" s="140"/>
      <c r="H100" s="107"/>
    </row>
    <row r="101" spans="1:8" s="108" customFormat="1" x14ac:dyDescent="0.2">
      <c r="A101" s="107"/>
      <c r="B101" s="110"/>
      <c r="C101" s="140"/>
      <c r="D101" s="140"/>
      <c r="E101" s="140"/>
      <c r="F101" s="140"/>
      <c r="G101" s="140"/>
      <c r="H101" s="107"/>
    </row>
    <row r="102" spans="1:8" s="108" customFormat="1" x14ac:dyDescent="0.2">
      <c r="A102" s="107"/>
      <c r="B102" s="110"/>
      <c r="C102" s="140"/>
      <c r="D102" s="140"/>
      <c r="E102" s="140"/>
      <c r="F102" s="140"/>
      <c r="G102" s="140"/>
      <c r="H102" s="107"/>
    </row>
    <row r="103" spans="1:8" s="108" customFormat="1" x14ac:dyDescent="0.2">
      <c r="A103" s="107"/>
      <c r="B103" s="110"/>
      <c r="C103" s="140"/>
      <c r="D103" s="140"/>
      <c r="E103" s="140"/>
      <c r="F103" s="140"/>
      <c r="G103" s="140"/>
      <c r="H103" s="107"/>
    </row>
    <row r="104" spans="1:8" s="108" customFormat="1" x14ac:dyDescent="0.2">
      <c r="A104" s="107"/>
      <c r="B104" s="110"/>
      <c r="C104" s="140"/>
      <c r="D104" s="140"/>
      <c r="E104" s="140"/>
      <c r="F104" s="140"/>
      <c r="G104" s="140"/>
      <c r="H104" s="107"/>
    </row>
    <row r="105" spans="1:8" s="108" customFormat="1" x14ac:dyDescent="0.2">
      <c r="A105" s="107"/>
      <c r="B105" s="110"/>
      <c r="C105" s="140"/>
      <c r="D105" s="140"/>
      <c r="E105" s="140"/>
      <c r="F105" s="140"/>
      <c r="G105" s="140"/>
      <c r="H105" s="107"/>
    </row>
    <row r="106" spans="1:8" s="108" customFormat="1" x14ac:dyDescent="0.2">
      <c r="A106" s="107"/>
      <c r="B106" s="110"/>
      <c r="C106" s="140"/>
      <c r="D106" s="140"/>
      <c r="E106" s="140"/>
      <c r="F106" s="140"/>
      <c r="G106" s="140"/>
      <c r="H106" s="107"/>
    </row>
    <row r="107" spans="1:8" s="108" customFormat="1" x14ac:dyDescent="0.2">
      <c r="A107" s="107"/>
      <c r="B107" s="110"/>
      <c r="C107" s="140"/>
      <c r="D107" s="140"/>
      <c r="E107" s="140"/>
      <c r="F107" s="140"/>
      <c r="G107" s="140"/>
      <c r="H107" s="107"/>
    </row>
    <row r="108" spans="1:8" s="108" customFormat="1" x14ac:dyDescent="0.2">
      <c r="A108" s="107"/>
      <c r="B108" s="110"/>
      <c r="C108" s="140"/>
      <c r="D108" s="140"/>
      <c r="E108" s="140"/>
      <c r="F108" s="140"/>
      <c r="G108" s="140"/>
      <c r="H108" s="107"/>
    </row>
    <row r="109" spans="1:8" s="108" customFormat="1" x14ac:dyDescent="0.2">
      <c r="A109" s="107"/>
      <c r="B109" s="110"/>
      <c r="C109" s="140"/>
      <c r="D109" s="140"/>
      <c r="E109" s="140"/>
      <c r="F109" s="140"/>
      <c r="G109" s="140"/>
      <c r="H109" s="107"/>
    </row>
    <row r="110" spans="1:8" s="108" customFormat="1" x14ac:dyDescent="0.2">
      <c r="A110" s="107"/>
      <c r="B110" s="110"/>
      <c r="C110" s="140"/>
      <c r="D110" s="140"/>
      <c r="E110" s="140"/>
      <c r="F110" s="140"/>
      <c r="G110" s="140"/>
      <c r="H110" s="107"/>
    </row>
    <row r="111" spans="1:8" s="108" customFormat="1" x14ac:dyDescent="0.2">
      <c r="A111" s="107"/>
      <c r="B111" s="110"/>
      <c r="C111" s="140"/>
      <c r="D111" s="140"/>
      <c r="E111" s="140"/>
      <c r="F111" s="140"/>
      <c r="G111" s="140"/>
      <c r="H111" s="107"/>
    </row>
    <row r="112" spans="1:8" s="108" customFormat="1" x14ac:dyDescent="0.2">
      <c r="A112" s="107"/>
      <c r="B112" s="110"/>
      <c r="C112" s="140"/>
      <c r="D112" s="140"/>
      <c r="E112" s="140"/>
      <c r="F112" s="140"/>
      <c r="G112" s="140"/>
      <c r="H112" s="107"/>
    </row>
    <row r="113" spans="1:8" s="108" customFormat="1" x14ac:dyDescent="0.2">
      <c r="A113" s="107"/>
      <c r="B113" s="110"/>
      <c r="C113" s="140"/>
      <c r="D113" s="140"/>
      <c r="E113" s="140"/>
      <c r="F113" s="140"/>
      <c r="G113" s="140"/>
      <c r="H113" s="107"/>
    </row>
    <row r="114" spans="1:8" s="108" customFormat="1" x14ac:dyDescent="0.2">
      <c r="A114" s="107"/>
      <c r="B114" s="110"/>
      <c r="C114" s="140"/>
      <c r="D114" s="140"/>
      <c r="E114" s="140"/>
      <c r="F114" s="140"/>
      <c r="G114" s="140"/>
      <c r="H114" s="107"/>
    </row>
    <row r="115" spans="1:8" s="108" customFormat="1" x14ac:dyDescent="0.2">
      <c r="A115" s="107"/>
      <c r="B115" s="110"/>
      <c r="C115" s="140"/>
      <c r="D115" s="140"/>
      <c r="E115" s="140"/>
      <c r="F115" s="140"/>
      <c r="G115" s="140"/>
      <c r="H115" s="107"/>
    </row>
    <row r="116" spans="1:8" s="108" customFormat="1" x14ac:dyDescent="0.2">
      <c r="A116" s="107"/>
      <c r="B116" s="110"/>
      <c r="C116" s="140"/>
      <c r="D116" s="140"/>
      <c r="E116" s="140"/>
      <c r="F116" s="140"/>
      <c r="G116" s="140"/>
      <c r="H116" s="107"/>
    </row>
    <row r="117" spans="1:8" s="108" customFormat="1" x14ac:dyDescent="0.2">
      <c r="A117" s="107"/>
      <c r="B117" s="110"/>
      <c r="C117" s="140"/>
      <c r="D117" s="140"/>
      <c r="E117" s="140"/>
      <c r="F117" s="140"/>
      <c r="G117" s="140"/>
      <c r="H117" s="107"/>
    </row>
    <row r="118" spans="1:8" s="108" customFormat="1" x14ac:dyDescent="0.2">
      <c r="A118" s="107"/>
      <c r="B118" s="110"/>
      <c r="C118" s="140"/>
      <c r="D118" s="140"/>
      <c r="E118" s="140"/>
      <c r="F118" s="140"/>
      <c r="G118" s="140"/>
      <c r="H118" s="107"/>
    </row>
    <row r="119" spans="1:8" s="108" customFormat="1" x14ac:dyDescent="0.2">
      <c r="A119" s="107"/>
      <c r="B119" s="110"/>
      <c r="C119" s="140"/>
      <c r="D119" s="140"/>
      <c r="E119" s="140"/>
      <c r="F119" s="140"/>
      <c r="G119" s="140"/>
      <c r="H119" s="107"/>
    </row>
    <row r="120" spans="1:8" s="108" customFormat="1" x14ac:dyDescent="0.2">
      <c r="A120" s="107"/>
      <c r="B120" s="110"/>
      <c r="C120" s="140"/>
      <c r="D120" s="140"/>
      <c r="E120" s="140"/>
      <c r="F120" s="140"/>
      <c r="G120" s="140"/>
      <c r="H120" s="107"/>
    </row>
    <row r="121" spans="1:8" s="108" customFormat="1" x14ac:dyDescent="0.2">
      <c r="A121" s="107"/>
      <c r="B121" s="110"/>
      <c r="C121" s="140"/>
      <c r="D121" s="140"/>
      <c r="E121" s="140"/>
      <c r="F121" s="140"/>
      <c r="G121" s="140"/>
      <c r="H121" s="107"/>
    </row>
    <row r="122" spans="1:8" s="108" customFormat="1" x14ac:dyDescent="0.2">
      <c r="A122" s="107"/>
      <c r="B122" s="110"/>
      <c r="C122" s="140"/>
      <c r="D122" s="140"/>
      <c r="E122" s="140"/>
      <c r="F122" s="140"/>
      <c r="G122" s="140"/>
      <c r="H122" s="107"/>
    </row>
    <row r="123" spans="1:8" s="108" customFormat="1" x14ac:dyDescent="0.2">
      <c r="A123" s="107"/>
      <c r="B123" s="110"/>
      <c r="C123" s="140"/>
      <c r="D123" s="140"/>
      <c r="E123" s="140"/>
      <c r="F123" s="140"/>
      <c r="G123" s="140"/>
      <c r="H123" s="107"/>
    </row>
    <row r="124" spans="1:8" s="108" customFormat="1" x14ac:dyDescent="0.2">
      <c r="A124" s="107"/>
      <c r="B124" s="110"/>
      <c r="C124" s="140"/>
      <c r="D124" s="140"/>
      <c r="E124" s="140"/>
      <c r="F124" s="140"/>
      <c r="G124" s="140"/>
      <c r="H124" s="107"/>
    </row>
    <row r="125" spans="1:8" s="108" customFormat="1" x14ac:dyDescent="0.2">
      <c r="A125" s="107"/>
      <c r="B125" s="110"/>
      <c r="C125" s="140"/>
      <c r="D125" s="140"/>
      <c r="E125" s="140"/>
      <c r="F125" s="140"/>
      <c r="G125" s="140"/>
      <c r="H125" s="107"/>
    </row>
    <row r="126" spans="1:8" s="108" customFormat="1" x14ac:dyDescent="0.2">
      <c r="A126" s="107"/>
      <c r="B126" s="110"/>
      <c r="C126" s="140"/>
      <c r="D126" s="140"/>
      <c r="E126" s="140"/>
      <c r="F126" s="140"/>
      <c r="G126" s="140"/>
      <c r="H126" s="107"/>
    </row>
    <row r="127" spans="1:8" s="108" customFormat="1" x14ac:dyDescent="0.2">
      <c r="A127" s="107"/>
      <c r="B127" s="110"/>
      <c r="C127" s="140"/>
      <c r="D127" s="140"/>
      <c r="E127" s="140"/>
      <c r="F127" s="140"/>
      <c r="G127" s="140"/>
      <c r="H127" s="107"/>
    </row>
    <row r="128" spans="1:8" s="108" customFormat="1" x14ac:dyDescent="0.2">
      <c r="A128" s="107"/>
      <c r="B128" s="110"/>
      <c r="C128" s="140"/>
      <c r="D128" s="140"/>
      <c r="E128" s="140"/>
      <c r="F128" s="140"/>
      <c r="G128" s="140"/>
      <c r="H128" s="107"/>
    </row>
    <row r="129" spans="1:8" s="108" customFormat="1" x14ac:dyDescent="0.2">
      <c r="A129" s="107"/>
      <c r="B129" s="110"/>
      <c r="C129" s="140"/>
      <c r="D129" s="140"/>
      <c r="E129" s="140"/>
      <c r="F129" s="140"/>
      <c r="G129" s="140"/>
      <c r="H129" s="107"/>
    </row>
    <row r="130" spans="1:8" s="108" customFormat="1" x14ac:dyDescent="0.2">
      <c r="A130" s="107"/>
      <c r="B130" s="110"/>
      <c r="C130" s="140"/>
      <c r="D130" s="140"/>
      <c r="E130" s="140"/>
      <c r="F130" s="140"/>
      <c r="G130" s="140"/>
      <c r="H130" s="107"/>
    </row>
    <row r="131" spans="1:8" s="108" customFormat="1" x14ac:dyDescent="0.2">
      <c r="A131" s="107"/>
      <c r="B131" s="110"/>
      <c r="C131" s="140"/>
      <c r="D131" s="140"/>
      <c r="E131" s="140"/>
      <c r="F131" s="140"/>
      <c r="G131" s="140"/>
      <c r="H131" s="107"/>
    </row>
    <row r="132" spans="1:8" s="108" customFormat="1" x14ac:dyDescent="0.2">
      <c r="A132" s="107"/>
      <c r="B132" s="110"/>
      <c r="C132" s="140"/>
      <c r="D132" s="140"/>
      <c r="E132" s="140"/>
      <c r="F132" s="140"/>
      <c r="G132" s="140"/>
      <c r="H132" s="107"/>
    </row>
    <row r="133" spans="1:8" s="108" customFormat="1" x14ac:dyDescent="0.2">
      <c r="A133" s="107"/>
      <c r="B133" s="110"/>
      <c r="C133" s="140"/>
      <c r="D133" s="140"/>
      <c r="E133" s="140"/>
      <c r="F133" s="140"/>
      <c r="G133" s="140"/>
      <c r="H133" s="107"/>
    </row>
    <row r="134" spans="1:8" s="108" customFormat="1" x14ac:dyDescent="0.2">
      <c r="A134" s="107"/>
      <c r="B134" s="110"/>
      <c r="C134" s="140"/>
      <c r="D134" s="140"/>
      <c r="E134" s="140"/>
      <c r="F134" s="140"/>
      <c r="G134" s="140"/>
      <c r="H134" s="107"/>
    </row>
    <row r="135" spans="1:8" s="108" customFormat="1" x14ac:dyDescent="0.2">
      <c r="A135" s="107"/>
      <c r="B135" s="110"/>
      <c r="C135" s="140"/>
      <c r="D135" s="140"/>
      <c r="E135" s="140"/>
      <c r="F135" s="140"/>
      <c r="G135" s="140"/>
      <c r="H135" s="107"/>
    </row>
    <row r="136" spans="1:8" s="108" customFormat="1" x14ac:dyDescent="0.2">
      <c r="A136" s="106"/>
      <c r="B136" s="105"/>
      <c r="C136" s="140"/>
      <c r="D136" s="140"/>
      <c r="E136" s="140"/>
      <c r="F136" s="140"/>
      <c r="G136" s="140"/>
      <c r="H136" s="107"/>
    </row>
  </sheetData>
  <phoneticPr fontId="0" type="noConversion"/>
  <pageMargins left="0.98425196850393704" right="0.39370078740157483" top="0.98425196850393704" bottom="0.74803149606299213" header="0" footer="0.39370078740157483"/>
  <pageSetup paperSize="9" firstPageNumber="0" orientation="portrait" r:id="rId1"/>
  <headerFooter alignWithMargins="0">
    <oddHeader>&amp;R&amp;"Projekt,Običajno"&amp;72p&amp;L_x000D__x000D_&amp;9</oddHeader>
    <oddFooter>Stran &amp;P</oddFooter>
  </headerFooter>
  <rowBreaks count="1" manualBreakCount="1">
    <brk id="27"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65200-278A-4993-98F9-3B0213A20658}">
  <dimension ref="A1:F244"/>
  <sheetViews>
    <sheetView view="pageBreakPreview" zoomScale="110" zoomScaleNormal="100" zoomScaleSheetLayoutView="110" workbookViewId="0"/>
  </sheetViews>
  <sheetFormatPr defaultColWidth="9.140625" defaultRowHeight="12.75" x14ac:dyDescent="0.2"/>
  <cols>
    <col min="1" max="1" width="6.140625" style="140" customWidth="1"/>
    <col min="2" max="2" width="36.7109375" style="140" customWidth="1"/>
    <col min="3" max="3" width="9.42578125" style="140" customWidth="1"/>
    <col min="4" max="4" width="12.28515625" style="140" customWidth="1"/>
    <col min="5" max="5" width="10.28515625" style="140" customWidth="1"/>
    <col min="6" max="6" width="12.5703125" style="140" customWidth="1"/>
    <col min="7" max="16384" width="9.140625" style="140"/>
  </cols>
  <sheetData>
    <row r="1" spans="1:6" ht="26.25" customHeight="1" thickBot="1" x14ac:dyDescent="0.25">
      <c r="A1" s="701" t="s">
        <v>338</v>
      </c>
      <c r="B1" s="702" t="s">
        <v>698</v>
      </c>
      <c r="C1" s="703"/>
      <c r="D1" s="1015"/>
      <c r="E1" s="1015"/>
      <c r="F1" s="1016"/>
    </row>
    <row r="2" spans="1:6" ht="18" x14ac:dyDescent="0.2">
      <c r="A2" s="90"/>
      <c r="B2" s="133"/>
      <c r="C2" s="94"/>
      <c r="E2" s="873"/>
      <c r="F2" s="873"/>
    </row>
    <row r="3" spans="1:6" ht="18" x14ac:dyDescent="0.2">
      <c r="A3" s="90"/>
      <c r="B3" s="136"/>
      <c r="E3" s="873"/>
      <c r="F3" s="873"/>
    </row>
    <row r="4" spans="1:6" ht="27" customHeight="1" x14ac:dyDescent="0.2">
      <c r="A4" s="1017"/>
      <c r="B4" s="699" t="str">
        <f>+rekapitulacija!B6</f>
        <v>Objekt: VODOVODNI SISTEM LUČINE</v>
      </c>
      <c r="C4" s="700"/>
      <c r="D4" s="1018"/>
      <c r="E4" s="1092"/>
      <c r="F4" s="1092"/>
    </row>
    <row r="5" spans="1:6" ht="15.75" x14ac:dyDescent="0.2">
      <c r="B5" s="589"/>
      <c r="E5" s="873"/>
      <c r="F5" s="873"/>
    </row>
    <row r="6" spans="1:6" ht="15.75" x14ac:dyDescent="0.2">
      <c r="A6" s="80"/>
      <c r="B6" s="590" t="s">
        <v>241</v>
      </c>
      <c r="E6" s="873"/>
      <c r="F6" s="873"/>
    </row>
    <row r="7" spans="1:6" x14ac:dyDescent="0.2">
      <c r="A7" s="85"/>
      <c r="B7" s="112"/>
      <c r="E7" s="873"/>
      <c r="F7" s="873"/>
    </row>
    <row r="8" spans="1:6" x14ac:dyDescent="0.2">
      <c r="A8" s="80"/>
      <c r="B8" s="80"/>
      <c r="E8" s="873"/>
      <c r="F8" s="873"/>
    </row>
    <row r="9" spans="1:6" x14ac:dyDescent="0.2">
      <c r="E9" s="873"/>
      <c r="F9" s="873"/>
    </row>
    <row r="10" spans="1:6" x14ac:dyDescent="0.2">
      <c r="A10" s="142"/>
      <c r="B10" s="143" t="s">
        <v>183</v>
      </c>
      <c r="C10" s="144"/>
      <c r="D10" s="145"/>
      <c r="E10" s="145"/>
      <c r="F10" s="146"/>
    </row>
    <row r="11" spans="1:6" ht="51" x14ac:dyDescent="0.2">
      <c r="A11" s="753">
        <v>1</v>
      </c>
      <c r="B11" s="1127" t="s">
        <v>889</v>
      </c>
      <c r="C11" s="516"/>
      <c r="D11" s="752"/>
      <c r="E11" s="181"/>
      <c r="F11" s="202"/>
    </row>
    <row r="12" spans="1:6" x14ac:dyDescent="0.2">
      <c r="A12" s="753" t="s">
        <v>260</v>
      </c>
      <c r="B12" s="518" t="s">
        <v>261</v>
      </c>
      <c r="C12" s="516" t="s">
        <v>139</v>
      </c>
      <c r="D12" s="752">
        <v>1</v>
      </c>
      <c r="E12" s="181"/>
      <c r="F12" s="202"/>
    </row>
    <row r="13" spans="1:6" x14ac:dyDescent="0.2">
      <c r="A13" s="753" t="s">
        <v>263</v>
      </c>
      <c r="B13" s="518" t="s">
        <v>264</v>
      </c>
      <c r="C13" s="516" t="s">
        <v>139</v>
      </c>
      <c r="D13" s="752">
        <v>1</v>
      </c>
      <c r="E13" s="181"/>
      <c r="F13" s="202"/>
    </row>
    <row r="14" spans="1:6" x14ac:dyDescent="0.2">
      <c r="A14" s="178"/>
      <c r="B14" s="203"/>
      <c r="C14" s="180"/>
      <c r="D14" s="181"/>
      <c r="E14" s="181"/>
      <c r="F14" s="202"/>
    </row>
    <row r="15" spans="1:6" ht="38.25" x14ac:dyDescent="0.2">
      <c r="A15" s="152" t="s">
        <v>165</v>
      </c>
      <c r="B15" s="153" t="s">
        <v>184</v>
      </c>
      <c r="C15" s="154" t="s">
        <v>139</v>
      </c>
      <c r="D15" s="155">
        <v>1</v>
      </c>
      <c r="E15" s="155"/>
      <c r="F15" s="156"/>
    </row>
    <row r="16" spans="1:6" x14ac:dyDescent="0.2">
      <c r="A16" s="152"/>
      <c r="B16" s="157"/>
      <c r="C16" s="158"/>
      <c r="D16" s="155"/>
      <c r="E16" s="155"/>
      <c r="F16" s="156"/>
    </row>
    <row r="17" spans="1:6" ht="25.5" x14ac:dyDescent="0.2">
      <c r="A17" s="152" t="s">
        <v>167</v>
      </c>
      <c r="B17" s="153" t="s">
        <v>233</v>
      </c>
      <c r="C17" s="154" t="s">
        <v>10</v>
      </c>
      <c r="D17" s="155">
        <v>4</v>
      </c>
      <c r="E17" s="155"/>
      <c r="F17" s="156"/>
    </row>
    <row r="18" spans="1:6" x14ac:dyDescent="0.2">
      <c r="A18" s="152"/>
      <c r="B18" s="153"/>
      <c r="C18" s="154"/>
      <c r="D18" s="155"/>
      <c r="E18" s="155"/>
      <c r="F18" s="156"/>
    </row>
    <row r="19" spans="1:6" ht="38.25" x14ac:dyDescent="0.2">
      <c r="A19" s="358" t="s">
        <v>144</v>
      </c>
      <c r="B19" s="394" t="s">
        <v>185</v>
      </c>
      <c r="C19" s="368" t="s">
        <v>10</v>
      </c>
      <c r="D19" s="361">
        <v>4</v>
      </c>
      <c r="E19" s="361"/>
      <c r="F19" s="189"/>
    </row>
    <row r="20" spans="1:6" x14ac:dyDescent="0.2">
      <c r="A20" s="400"/>
      <c r="B20" s="401"/>
      <c r="C20" s="402"/>
      <c r="D20" s="403"/>
      <c r="E20" s="403"/>
      <c r="F20" s="404"/>
    </row>
    <row r="21" spans="1:6" ht="13.5" thickBot="1" x14ac:dyDescent="0.25">
      <c r="A21" s="405"/>
      <c r="B21" s="406" t="s">
        <v>373</v>
      </c>
      <c r="C21" s="407"/>
      <c r="D21" s="408"/>
      <c r="E21" s="408"/>
      <c r="F21" s="409"/>
    </row>
    <row r="22" spans="1:6" ht="13.5" thickTop="1" x14ac:dyDescent="0.2">
      <c r="A22" s="395"/>
      <c r="B22" s="396"/>
      <c r="C22" s="397"/>
      <c r="D22" s="398"/>
      <c r="E22" s="398"/>
      <c r="F22" s="399"/>
    </row>
    <row r="23" spans="1:6" x14ac:dyDescent="0.2">
      <c r="A23" s="152"/>
      <c r="B23" s="161"/>
      <c r="C23" s="158"/>
      <c r="D23" s="155"/>
      <c r="E23" s="155"/>
      <c r="F23" s="156"/>
    </row>
    <row r="24" spans="1:6" x14ac:dyDescent="0.2">
      <c r="A24" s="142"/>
      <c r="B24" s="143" t="s">
        <v>109</v>
      </c>
      <c r="C24" s="159"/>
      <c r="D24" s="160"/>
      <c r="E24" s="160"/>
      <c r="F24" s="146"/>
    </row>
    <row r="25" spans="1:6" ht="51" x14ac:dyDescent="0.2">
      <c r="A25" s="152">
        <v>1</v>
      </c>
      <c r="B25" s="1128" t="s">
        <v>316</v>
      </c>
      <c r="C25" s="154" t="s">
        <v>110</v>
      </c>
      <c r="D25" s="155">
        <v>20</v>
      </c>
      <c r="E25" s="155"/>
      <c r="F25" s="156"/>
    </row>
    <row r="26" spans="1:6" x14ac:dyDescent="0.2">
      <c r="A26" s="152"/>
      <c r="B26" s="153"/>
      <c r="C26" s="154"/>
      <c r="D26" s="155"/>
      <c r="E26" s="155"/>
      <c r="F26" s="156"/>
    </row>
    <row r="27" spans="1:6" ht="38.25" x14ac:dyDescent="0.2">
      <c r="A27" s="152">
        <v>2</v>
      </c>
      <c r="B27" s="1128" t="s">
        <v>325</v>
      </c>
      <c r="C27" s="858"/>
      <c r="E27" s="155"/>
      <c r="F27" s="156"/>
    </row>
    <row r="28" spans="1:6" x14ac:dyDescent="0.2">
      <c r="A28" s="152" t="s">
        <v>321</v>
      </c>
      <c r="B28" s="1128" t="s">
        <v>318</v>
      </c>
      <c r="C28" s="858" t="s">
        <v>110</v>
      </c>
      <c r="D28" s="155">
        <v>165</v>
      </c>
      <c r="E28" s="155"/>
      <c r="F28" s="156"/>
    </row>
    <row r="29" spans="1:6" ht="15" x14ac:dyDescent="0.25">
      <c r="A29" s="152" t="s">
        <v>322</v>
      </c>
      <c r="B29" s="770" t="s">
        <v>320</v>
      </c>
      <c r="C29" s="871" t="s">
        <v>110</v>
      </c>
      <c r="D29" s="155">
        <v>105</v>
      </c>
      <c r="E29" s="155"/>
      <c r="F29" s="156"/>
    </row>
    <row r="30" spans="1:6" ht="15" x14ac:dyDescent="0.25">
      <c r="A30" s="152" t="s">
        <v>390</v>
      </c>
      <c r="B30" s="770" t="s">
        <v>324</v>
      </c>
      <c r="C30" s="871" t="s">
        <v>110</v>
      </c>
      <c r="D30" s="155">
        <v>32</v>
      </c>
      <c r="E30" s="155"/>
      <c r="F30" s="156"/>
    </row>
    <row r="31" spans="1:6" ht="15" x14ac:dyDescent="0.25">
      <c r="A31" s="152"/>
      <c r="B31" s="770"/>
      <c r="C31" s="871"/>
      <c r="D31" s="155"/>
      <c r="E31" s="155"/>
      <c r="F31" s="156"/>
    </row>
    <row r="32" spans="1:6" ht="42" customHeight="1" x14ac:dyDescent="0.2">
      <c r="A32" s="152" t="s">
        <v>391</v>
      </c>
      <c r="B32" s="1128" t="s">
        <v>678</v>
      </c>
      <c r="C32" s="858"/>
      <c r="D32" s="155"/>
      <c r="E32" s="155"/>
      <c r="F32" s="156"/>
    </row>
    <row r="33" spans="1:6" x14ac:dyDescent="0.2">
      <c r="A33" s="152" t="s">
        <v>392</v>
      </c>
      <c r="B33" s="1128" t="s">
        <v>318</v>
      </c>
      <c r="C33" s="858" t="s">
        <v>110</v>
      </c>
      <c r="D33" s="155">
        <v>35</v>
      </c>
      <c r="E33" s="155"/>
      <c r="F33" s="156"/>
    </row>
    <row r="34" spans="1:6" ht="15" x14ac:dyDescent="0.25">
      <c r="A34" s="152" t="s">
        <v>393</v>
      </c>
      <c r="B34" s="770" t="s">
        <v>320</v>
      </c>
      <c r="C34" s="871" t="s">
        <v>110</v>
      </c>
      <c r="D34" s="155">
        <v>20</v>
      </c>
      <c r="E34" s="155"/>
      <c r="F34" s="156"/>
    </row>
    <row r="35" spans="1:6" ht="15" x14ac:dyDescent="0.25">
      <c r="A35" s="152"/>
      <c r="B35" s="770"/>
      <c r="C35" s="871"/>
      <c r="D35" s="155"/>
      <c r="E35" s="155"/>
      <c r="F35" s="156"/>
    </row>
    <row r="36" spans="1:6" ht="51" x14ac:dyDescent="0.2">
      <c r="A36" s="152" t="s">
        <v>334</v>
      </c>
      <c r="B36" s="1128" t="s">
        <v>268</v>
      </c>
      <c r="C36" s="858" t="s">
        <v>110</v>
      </c>
      <c r="D36" s="155">
        <v>25</v>
      </c>
      <c r="E36" s="155"/>
      <c r="F36" s="156"/>
    </row>
    <row r="37" spans="1:6" ht="15" x14ac:dyDescent="0.25">
      <c r="A37" s="152"/>
      <c r="B37" s="770"/>
      <c r="C37" s="871"/>
      <c r="D37" s="155"/>
      <c r="E37" s="155"/>
      <c r="F37" s="156"/>
    </row>
    <row r="38" spans="1:6" ht="109.5" customHeight="1" x14ac:dyDescent="0.25">
      <c r="A38" s="152" t="s">
        <v>335</v>
      </c>
      <c r="B38" s="770" t="s">
        <v>269</v>
      </c>
      <c r="C38" s="871" t="s">
        <v>110</v>
      </c>
      <c r="D38" s="155">
        <v>15</v>
      </c>
      <c r="E38" s="155"/>
      <c r="F38" s="156"/>
    </row>
    <row r="39" spans="1:6" ht="15" x14ac:dyDescent="0.25">
      <c r="A39" s="152"/>
      <c r="B39" s="770"/>
      <c r="C39" s="871"/>
      <c r="D39" s="155"/>
      <c r="E39" s="155"/>
      <c r="F39" s="156"/>
    </row>
    <row r="40" spans="1:6" ht="25.5" x14ac:dyDescent="0.2">
      <c r="A40" s="152" t="s">
        <v>336</v>
      </c>
      <c r="B40" s="1128" t="s">
        <v>327</v>
      </c>
      <c r="C40" s="858" t="s">
        <v>117</v>
      </c>
      <c r="D40" s="155">
        <v>76</v>
      </c>
      <c r="E40" s="155"/>
      <c r="F40" s="156"/>
    </row>
    <row r="41" spans="1:6" ht="15" x14ac:dyDescent="0.25">
      <c r="A41" s="152"/>
      <c r="B41" s="770"/>
      <c r="C41" s="871"/>
      <c r="D41" s="155"/>
      <c r="E41" s="155"/>
      <c r="F41" s="156"/>
    </row>
    <row r="42" spans="1:6" ht="38.25" x14ac:dyDescent="0.2">
      <c r="A42" s="152" t="s">
        <v>337</v>
      </c>
      <c r="B42" s="1128" t="s">
        <v>267</v>
      </c>
      <c r="C42" s="858" t="s">
        <v>117</v>
      </c>
      <c r="D42" s="155">
        <v>25</v>
      </c>
      <c r="E42" s="155"/>
      <c r="F42" s="156"/>
    </row>
    <row r="43" spans="1:6" x14ac:dyDescent="0.2">
      <c r="A43" s="152"/>
      <c r="B43" s="1128"/>
      <c r="C43" s="858"/>
      <c r="D43" s="155"/>
      <c r="E43" s="155"/>
      <c r="F43" s="156"/>
    </row>
    <row r="44" spans="1:6" ht="102" x14ac:dyDescent="0.2">
      <c r="A44" s="152" t="s">
        <v>338</v>
      </c>
      <c r="B44" s="1128" t="s">
        <v>328</v>
      </c>
      <c r="C44" s="154" t="s">
        <v>110</v>
      </c>
      <c r="D44" s="155">
        <v>305</v>
      </c>
      <c r="E44" s="155"/>
      <c r="F44" s="156"/>
    </row>
    <row r="45" spans="1:6" x14ac:dyDescent="0.2">
      <c r="A45" s="152"/>
      <c r="B45" s="1128"/>
      <c r="C45" s="154"/>
      <c r="D45" s="155"/>
      <c r="E45" s="155"/>
      <c r="F45" s="156"/>
    </row>
    <row r="46" spans="1:6" ht="38.25" x14ac:dyDescent="0.2">
      <c r="A46" s="152" t="s">
        <v>339</v>
      </c>
      <c r="B46" s="153" t="s">
        <v>331</v>
      </c>
      <c r="C46" s="154" t="s">
        <v>110</v>
      </c>
      <c r="D46" s="155">
        <v>14</v>
      </c>
      <c r="E46" s="155"/>
      <c r="F46" s="156"/>
    </row>
    <row r="47" spans="1:6" x14ac:dyDescent="0.2">
      <c r="A47" s="152"/>
      <c r="B47" s="153"/>
      <c r="C47" s="154"/>
      <c r="D47" s="155"/>
      <c r="E47" s="155"/>
      <c r="F47" s="156"/>
    </row>
    <row r="48" spans="1:6" ht="76.5" x14ac:dyDescent="0.2">
      <c r="A48" s="152" t="s">
        <v>223</v>
      </c>
      <c r="B48" s="1128" t="s">
        <v>266</v>
      </c>
      <c r="C48" s="858" t="s">
        <v>110</v>
      </c>
      <c r="D48" s="155">
        <v>35</v>
      </c>
      <c r="E48" s="155"/>
      <c r="F48" s="156"/>
    </row>
    <row r="49" spans="1:6" x14ac:dyDescent="0.2">
      <c r="A49" s="152"/>
      <c r="B49" s="1128"/>
      <c r="C49" s="154"/>
      <c r="D49" s="155"/>
      <c r="E49" s="155"/>
      <c r="F49" s="156"/>
    </row>
    <row r="50" spans="1:6" ht="63.75" x14ac:dyDescent="0.2">
      <c r="A50" s="152" t="s">
        <v>221</v>
      </c>
      <c r="B50" s="153" t="s">
        <v>387</v>
      </c>
      <c r="C50" s="154" t="s">
        <v>110</v>
      </c>
      <c r="D50" s="155">
        <v>7</v>
      </c>
      <c r="E50" s="155"/>
      <c r="F50" s="156"/>
    </row>
    <row r="51" spans="1:6" x14ac:dyDescent="0.2">
      <c r="A51" s="152"/>
      <c r="B51" s="153"/>
      <c r="C51" s="154"/>
      <c r="D51" s="155"/>
      <c r="E51" s="155"/>
      <c r="F51" s="156"/>
    </row>
    <row r="52" spans="1:6" ht="55.5" customHeight="1" x14ac:dyDescent="0.2">
      <c r="A52" s="152" t="s">
        <v>220</v>
      </c>
      <c r="B52" s="153" t="s">
        <v>386</v>
      </c>
      <c r="C52" s="154" t="s">
        <v>110</v>
      </c>
      <c r="D52" s="155">
        <v>6</v>
      </c>
      <c r="E52" s="155"/>
      <c r="F52" s="156"/>
    </row>
    <row r="53" spans="1:6" x14ac:dyDescent="0.2">
      <c r="A53" s="152"/>
      <c r="B53" s="153"/>
      <c r="C53" s="154"/>
      <c r="D53" s="155"/>
      <c r="E53" s="155"/>
      <c r="F53" s="156"/>
    </row>
    <row r="54" spans="1:6" ht="25.5" x14ac:dyDescent="0.2">
      <c r="A54" s="152" t="s">
        <v>222</v>
      </c>
      <c r="B54" s="153" t="s">
        <v>388</v>
      </c>
      <c r="C54" s="154" t="s">
        <v>117</v>
      </c>
      <c r="D54" s="155">
        <v>60</v>
      </c>
      <c r="E54" s="155"/>
      <c r="F54" s="156"/>
    </row>
    <row r="55" spans="1:6" x14ac:dyDescent="0.2">
      <c r="A55" s="152"/>
      <c r="B55" s="153"/>
      <c r="C55" s="154"/>
      <c r="D55" s="155"/>
      <c r="E55" s="155"/>
      <c r="F55" s="156"/>
    </row>
    <row r="56" spans="1:6" ht="38.25" x14ac:dyDescent="0.2">
      <c r="A56" s="152" t="s">
        <v>340</v>
      </c>
      <c r="B56" s="153" t="s">
        <v>389</v>
      </c>
      <c r="C56" s="154" t="s">
        <v>117</v>
      </c>
      <c r="D56" s="155">
        <v>30</v>
      </c>
      <c r="E56" s="155"/>
      <c r="F56" s="156"/>
    </row>
    <row r="57" spans="1:6" x14ac:dyDescent="0.2">
      <c r="A57" s="152"/>
      <c r="B57" s="153"/>
      <c r="C57" s="154"/>
      <c r="D57" s="155"/>
      <c r="E57" s="155"/>
      <c r="F57" s="156"/>
    </row>
    <row r="58" spans="1:6" ht="51" x14ac:dyDescent="0.2">
      <c r="A58" s="152" t="s">
        <v>341</v>
      </c>
      <c r="B58" s="1128" t="s">
        <v>326</v>
      </c>
      <c r="C58" s="154" t="s">
        <v>110</v>
      </c>
      <c r="D58" s="155">
        <v>95</v>
      </c>
      <c r="E58" s="155"/>
      <c r="F58" s="156"/>
    </row>
    <row r="59" spans="1:6" x14ac:dyDescent="0.2">
      <c r="A59" s="152"/>
      <c r="B59" s="153"/>
      <c r="C59" s="154"/>
      <c r="D59" s="155"/>
      <c r="E59" s="155"/>
      <c r="F59" s="156"/>
    </row>
    <row r="60" spans="1:6" ht="51" x14ac:dyDescent="0.2">
      <c r="A60" s="152" t="s">
        <v>342</v>
      </c>
      <c r="B60" s="1124" t="s">
        <v>330</v>
      </c>
      <c r="C60" s="154" t="s">
        <v>110</v>
      </c>
      <c r="D60" s="155">
        <v>20</v>
      </c>
      <c r="E60" s="155"/>
      <c r="F60" s="156"/>
    </row>
    <row r="61" spans="1:6" x14ac:dyDescent="0.2">
      <c r="A61" s="152"/>
      <c r="B61" s="153"/>
      <c r="C61" s="154"/>
      <c r="D61" s="155"/>
      <c r="E61" s="155"/>
      <c r="F61" s="156"/>
    </row>
    <row r="62" spans="1:6" ht="38.25" x14ac:dyDescent="0.2">
      <c r="A62" s="152" t="s">
        <v>394</v>
      </c>
      <c r="B62" s="1124" t="s">
        <v>329</v>
      </c>
      <c r="C62" s="154" t="s">
        <v>117</v>
      </c>
      <c r="D62" s="155">
        <v>107</v>
      </c>
      <c r="E62" s="155"/>
      <c r="F62" s="156"/>
    </row>
    <row r="63" spans="1:6" x14ac:dyDescent="0.2">
      <c r="A63" s="152"/>
      <c r="B63" s="153"/>
      <c r="C63" s="154"/>
      <c r="D63" s="155"/>
      <c r="E63" s="155"/>
      <c r="F63" s="156"/>
    </row>
    <row r="64" spans="1:6" x14ac:dyDescent="0.2">
      <c r="A64" s="358" t="s">
        <v>395</v>
      </c>
      <c r="B64" s="394" t="s">
        <v>186</v>
      </c>
      <c r="C64" s="368" t="s">
        <v>10</v>
      </c>
      <c r="D64" s="361">
        <v>5</v>
      </c>
      <c r="E64" s="361"/>
      <c r="F64" s="189"/>
    </row>
    <row r="65" spans="1:6" x14ac:dyDescent="0.2">
      <c r="A65" s="358"/>
      <c r="B65" s="394"/>
      <c r="C65" s="368"/>
      <c r="D65" s="361"/>
      <c r="E65" s="361"/>
      <c r="F65" s="189"/>
    </row>
    <row r="66" spans="1:6" x14ac:dyDescent="0.2">
      <c r="A66" s="858">
        <v>19</v>
      </c>
      <c r="B66" s="1128" t="s">
        <v>278</v>
      </c>
      <c r="C66" s="858" t="s">
        <v>279</v>
      </c>
      <c r="E66" s="873"/>
      <c r="F66" s="873"/>
    </row>
    <row r="67" spans="1:6" x14ac:dyDescent="0.2">
      <c r="A67" s="400"/>
      <c r="B67" s="401"/>
      <c r="C67" s="402"/>
      <c r="D67" s="403"/>
      <c r="E67" s="403"/>
      <c r="F67" s="404"/>
    </row>
    <row r="68" spans="1:6" ht="13.5" thickBot="1" x14ac:dyDescent="0.25">
      <c r="A68" s="405"/>
      <c r="B68" s="406" t="s">
        <v>332</v>
      </c>
      <c r="C68" s="407"/>
      <c r="D68" s="408"/>
      <c r="E68" s="408"/>
      <c r="F68" s="409"/>
    </row>
    <row r="69" spans="1:6" ht="13.5" thickTop="1" x14ac:dyDescent="0.2">
      <c r="A69" s="395"/>
      <c r="B69" s="396"/>
      <c r="C69" s="397"/>
      <c r="D69" s="398"/>
      <c r="E69" s="398"/>
      <c r="F69" s="399"/>
    </row>
    <row r="70" spans="1:6" x14ac:dyDescent="0.2">
      <c r="A70" s="152"/>
      <c r="B70" s="161"/>
      <c r="C70" s="158"/>
      <c r="D70" s="155"/>
      <c r="E70" s="155"/>
      <c r="F70" s="156"/>
    </row>
    <row r="71" spans="1:6" x14ac:dyDescent="0.2">
      <c r="A71" s="142"/>
      <c r="B71" s="143" t="s">
        <v>187</v>
      </c>
      <c r="C71" s="159"/>
      <c r="D71" s="160"/>
      <c r="E71" s="160"/>
      <c r="F71" s="146"/>
    </row>
    <row r="72" spans="1:6" ht="25.5" x14ac:dyDescent="0.2">
      <c r="A72" s="152">
        <v>1</v>
      </c>
      <c r="B72" s="153" t="s">
        <v>396</v>
      </c>
      <c r="C72" s="154" t="s">
        <v>116</v>
      </c>
      <c r="D72" s="155">
        <v>30.4</v>
      </c>
      <c r="E72" s="155"/>
      <c r="F72" s="156"/>
    </row>
    <row r="73" spans="1:6" x14ac:dyDescent="0.2">
      <c r="A73" s="152"/>
      <c r="B73" s="153"/>
      <c r="C73" s="154"/>
      <c r="D73" s="155"/>
      <c r="E73" s="155"/>
      <c r="F73" s="156"/>
    </row>
    <row r="74" spans="1:6" ht="25.5" x14ac:dyDescent="0.2">
      <c r="A74" s="152" t="s">
        <v>165</v>
      </c>
      <c r="B74" s="153" t="s">
        <v>397</v>
      </c>
      <c r="C74" s="154" t="s">
        <v>116</v>
      </c>
      <c r="D74" s="155">
        <f>15.6+2</f>
        <v>17.600000000000001</v>
      </c>
      <c r="E74" s="155"/>
      <c r="F74" s="156"/>
    </row>
    <row r="75" spans="1:6" x14ac:dyDescent="0.2">
      <c r="A75" s="152"/>
      <c r="B75" s="153"/>
      <c r="C75" s="154"/>
      <c r="D75" s="155"/>
      <c r="E75" s="155"/>
      <c r="F75" s="156"/>
    </row>
    <row r="76" spans="1:6" ht="51" x14ac:dyDescent="0.2">
      <c r="A76" s="152" t="s">
        <v>167</v>
      </c>
      <c r="B76" s="163" t="s">
        <v>398</v>
      </c>
      <c r="C76" s="154" t="s">
        <v>117</v>
      </c>
      <c r="D76" s="155">
        <v>82.6</v>
      </c>
      <c r="E76" s="155"/>
      <c r="F76" s="156"/>
    </row>
    <row r="77" spans="1:6" x14ac:dyDescent="0.2">
      <c r="A77" s="152"/>
      <c r="B77" s="163"/>
      <c r="C77" s="154"/>
      <c r="D77" s="155"/>
      <c r="E77" s="155"/>
      <c r="F77" s="156"/>
    </row>
    <row r="78" spans="1:6" ht="51" x14ac:dyDescent="0.2">
      <c r="A78" s="152" t="s">
        <v>144</v>
      </c>
      <c r="B78" s="153" t="s">
        <v>399</v>
      </c>
      <c r="C78" s="154" t="s">
        <v>117</v>
      </c>
      <c r="D78" s="155">
        <v>8.6999999999999993</v>
      </c>
      <c r="E78" s="155"/>
      <c r="F78" s="156"/>
    </row>
    <row r="79" spans="1:6" x14ac:dyDescent="0.2">
      <c r="A79" s="152"/>
      <c r="B79" s="163"/>
      <c r="C79" s="154"/>
      <c r="D79" s="155"/>
      <c r="E79" s="155"/>
      <c r="F79" s="156"/>
    </row>
    <row r="80" spans="1:6" ht="38.25" x14ac:dyDescent="0.2">
      <c r="A80" s="152" t="s">
        <v>145</v>
      </c>
      <c r="B80" s="153" t="s">
        <v>400</v>
      </c>
      <c r="C80" s="154" t="s">
        <v>117</v>
      </c>
      <c r="D80" s="155">
        <v>6</v>
      </c>
      <c r="E80" s="155"/>
      <c r="F80" s="156"/>
    </row>
    <row r="81" spans="1:6" x14ac:dyDescent="0.2">
      <c r="A81" s="152"/>
      <c r="B81" s="153"/>
      <c r="C81" s="154"/>
      <c r="D81" s="155"/>
      <c r="E81" s="155"/>
      <c r="F81" s="156"/>
    </row>
    <row r="82" spans="1:6" ht="25.5" x14ac:dyDescent="0.2">
      <c r="A82" s="152" t="s">
        <v>146</v>
      </c>
      <c r="B82" s="153" t="s">
        <v>347</v>
      </c>
      <c r="C82" s="154" t="s">
        <v>116</v>
      </c>
      <c r="D82" s="155">
        <v>48</v>
      </c>
      <c r="E82" s="155"/>
      <c r="F82" s="156"/>
    </row>
    <row r="83" spans="1:6" x14ac:dyDescent="0.2">
      <c r="A83" s="152"/>
      <c r="B83" s="153"/>
      <c r="C83" s="154"/>
      <c r="D83" s="155"/>
      <c r="E83" s="155"/>
      <c r="F83" s="156"/>
    </row>
    <row r="84" spans="1:6" ht="25.5" x14ac:dyDescent="0.2">
      <c r="A84" s="358" t="s">
        <v>147</v>
      </c>
      <c r="B84" s="394" t="s">
        <v>343</v>
      </c>
      <c r="C84" s="368" t="s">
        <v>117</v>
      </c>
      <c r="D84" s="361">
        <v>50</v>
      </c>
      <c r="E84" s="361"/>
      <c r="F84" s="189"/>
    </row>
    <row r="85" spans="1:6" x14ac:dyDescent="0.2">
      <c r="A85" s="400"/>
      <c r="B85" s="401"/>
      <c r="C85" s="402"/>
      <c r="D85" s="403"/>
      <c r="E85" s="403"/>
      <c r="F85" s="404"/>
    </row>
    <row r="86" spans="1:6" ht="13.5" thickBot="1" x14ac:dyDescent="0.25">
      <c r="A86" s="405"/>
      <c r="B86" s="406" t="s">
        <v>353</v>
      </c>
      <c r="C86" s="407"/>
      <c r="D86" s="408"/>
      <c r="E86" s="408"/>
      <c r="F86" s="409"/>
    </row>
    <row r="87" spans="1:6" ht="13.5" thickTop="1" x14ac:dyDescent="0.2">
      <c r="A87" s="395"/>
      <c r="B87" s="396"/>
      <c r="C87" s="397"/>
      <c r="D87" s="398"/>
      <c r="E87" s="398"/>
      <c r="F87" s="399"/>
    </row>
    <row r="88" spans="1:6" x14ac:dyDescent="0.2">
      <c r="A88" s="152"/>
      <c r="B88" s="161"/>
      <c r="C88" s="158"/>
      <c r="D88" s="155"/>
      <c r="E88" s="155"/>
      <c r="F88" s="156"/>
    </row>
    <row r="89" spans="1:6" x14ac:dyDescent="0.2">
      <c r="A89" s="142"/>
      <c r="B89" s="143" t="s">
        <v>188</v>
      </c>
      <c r="C89" s="159"/>
      <c r="D89" s="160"/>
      <c r="E89" s="160"/>
      <c r="F89" s="146"/>
    </row>
    <row r="90" spans="1:6" ht="40.5" customHeight="1" x14ac:dyDescent="0.2">
      <c r="A90" s="152">
        <v>1</v>
      </c>
      <c r="B90" s="153" t="s">
        <v>349</v>
      </c>
      <c r="C90" s="154" t="s">
        <v>110</v>
      </c>
      <c r="D90" s="155">
        <v>2.5</v>
      </c>
      <c r="E90" s="155"/>
      <c r="F90" s="156"/>
    </row>
    <row r="91" spans="1:6" x14ac:dyDescent="0.2">
      <c r="A91" s="152"/>
      <c r="B91" s="153"/>
      <c r="C91" s="154"/>
      <c r="D91" s="155"/>
      <c r="E91" s="155"/>
      <c r="F91" s="156"/>
    </row>
    <row r="92" spans="1:6" ht="63.75" x14ac:dyDescent="0.2">
      <c r="A92" s="152" t="s">
        <v>165</v>
      </c>
      <c r="B92" s="153" t="s">
        <v>408</v>
      </c>
      <c r="C92" s="154" t="s">
        <v>110</v>
      </c>
      <c r="D92" s="155">
        <v>6.8</v>
      </c>
      <c r="E92" s="155"/>
      <c r="F92" s="156"/>
    </row>
    <row r="93" spans="1:6" x14ac:dyDescent="0.2">
      <c r="A93" s="152"/>
      <c r="B93" s="153"/>
      <c r="C93" s="154"/>
      <c r="D93" s="155"/>
      <c r="E93" s="155"/>
      <c r="F93" s="156"/>
    </row>
    <row r="94" spans="1:6" ht="63.75" x14ac:dyDescent="0.2">
      <c r="A94" s="152" t="s">
        <v>167</v>
      </c>
      <c r="B94" s="153" t="s">
        <v>409</v>
      </c>
      <c r="C94" s="154" t="s">
        <v>110</v>
      </c>
      <c r="D94" s="155">
        <v>13.2</v>
      </c>
      <c r="E94" s="155"/>
      <c r="F94" s="156"/>
    </row>
    <row r="95" spans="1:6" x14ac:dyDescent="0.2">
      <c r="A95" s="152"/>
      <c r="B95" s="153"/>
      <c r="C95" s="154"/>
      <c r="D95" s="155"/>
      <c r="E95" s="155"/>
      <c r="F95" s="156"/>
    </row>
    <row r="96" spans="1:6" ht="63.75" x14ac:dyDescent="0.2">
      <c r="A96" s="152" t="s">
        <v>144</v>
      </c>
      <c r="B96" s="153" t="s">
        <v>410</v>
      </c>
      <c r="C96" s="154" t="s">
        <v>110</v>
      </c>
      <c r="D96" s="155">
        <v>3</v>
      </c>
      <c r="E96" s="155"/>
      <c r="F96" s="156"/>
    </row>
    <row r="97" spans="1:6" x14ac:dyDescent="0.2">
      <c r="A97" s="152"/>
      <c r="B97" s="153"/>
      <c r="C97" s="154"/>
      <c r="D97" s="155"/>
      <c r="E97" s="155"/>
      <c r="F97" s="156"/>
    </row>
    <row r="98" spans="1:6" ht="63.75" x14ac:dyDescent="0.2">
      <c r="A98" s="152" t="s">
        <v>145</v>
      </c>
      <c r="B98" s="153" t="s">
        <v>411</v>
      </c>
      <c r="C98" s="154" t="s">
        <v>110</v>
      </c>
      <c r="D98" s="155">
        <v>1.5</v>
      </c>
      <c r="E98" s="155"/>
      <c r="F98" s="156"/>
    </row>
    <row r="99" spans="1:6" x14ac:dyDescent="0.2">
      <c r="A99" s="152"/>
      <c r="B99" s="153"/>
      <c r="C99" s="154"/>
      <c r="D99" s="155"/>
      <c r="E99" s="155"/>
      <c r="F99" s="156"/>
    </row>
    <row r="100" spans="1:6" ht="51" x14ac:dyDescent="0.2">
      <c r="A100" s="152" t="s">
        <v>146</v>
      </c>
      <c r="B100" s="153" t="s">
        <v>413</v>
      </c>
      <c r="C100" s="154" t="s">
        <v>110</v>
      </c>
      <c r="D100" s="155">
        <v>21</v>
      </c>
      <c r="E100" s="155"/>
      <c r="F100" s="156"/>
    </row>
    <row r="101" spans="1:6" x14ac:dyDescent="0.2">
      <c r="A101" s="152"/>
      <c r="B101" s="153"/>
      <c r="C101" s="154"/>
      <c r="D101" s="155"/>
      <c r="E101" s="155"/>
      <c r="F101" s="156"/>
    </row>
    <row r="102" spans="1:6" ht="51" x14ac:dyDescent="0.2">
      <c r="A102" s="152" t="s">
        <v>147</v>
      </c>
      <c r="B102" s="419" t="s">
        <v>357</v>
      </c>
      <c r="C102" s="154" t="s">
        <v>9</v>
      </c>
      <c r="D102" s="155">
        <v>866</v>
      </c>
      <c r="E102" s="155"/>
      <c r="F102" s="156"/>
    </row>
    <row r="103" spans="1:6" x14ac:dyDescent="0.2">
      <c r="A103" s="152"/>
      <c r="B103" s="153"/>
      <c r="C103" s="154"/>
      <c r="D103" s="155"/>
      <c r="E103" s="155"/>
      <c r="F103" s="156"/>
    </row>
    <row r="104" spans="1:6" ht="51" x14ac:dyDescent="0.2">
      <c r="A104" s="152" t="s">
        <v>153</v>
      </c>
      <c r="B104" s="419" t="s">
        <v>358</v>
      </c>
      <c r="C104" s="154" t="s">
        <v>9</v>
      </c>
      <c r="D104" s="155">
        <v>365</v>
      </c>
      <c r="E104" s="155"/>
      <c r="F104" s="156"/>
    </row>
    <row r="105" spans="1:6" x14ac:dyDescent="0.2">
      <c r="A105" s="152"/>
      <c r="B105" s="153"/>
      <c r="C105" s="154"/>
      <c r="D105" s="155"/>
      <c r="E105" s="155"/>
      <c r="F105" s="156"/>
    </row>
    <row r="106" spans="1:6" ht="38.25" x14ac:dyDescent="0.2">
      <c r="A106" s="152" t="s">
        <v>154</v>
      </c>
      <c r="B106" s="418" t="s">
        <v>359</v>
      </c>
      <c r="C106" s="154" t="s">
        <v>9</v>
      </c>
      <c r="D106" s="155">
        <v>625</v>
      </c>
      <c r="E106" s="155"/>
      <c r="F106" s="156"/>
    </row>
    <row r="107" spans="1:6" x14ac:dyDescent="0.2">
      <c r="A107" s="152"/>
      <c r="B107" s="153"/>
      <c r="C107" s="154"/>
      <c r="E107" s="155"/>
      <c r="F107" s="156"/>
    </row>
    <row r="108" spans="1:6" ht="51" x14ac:dyDescent="0.2">
      <c r="A108" s="152" t="s">
        <v>155</v>
      </c>
      <c r="B108" s="153" t="s">
        <v>356</v>
      </c>
      <c r="C108" s="154" t="s">
        <v>117</v>
      </c>
      <c r="D108" s="155">
        <v>10</v>
      </c>
      <c r="E108" s="155"/>
      <c r="F108" s="156"/>
    </row>
    <row r="109" spans="1:6" x14ac:dyDescent="0.2">
      <c r="A109" s="152"/>
      <c r="B109" s="153"/>
      <c r="C109" s="154"/>
      <c r="D109" s="155"/>
      <c r="E109" s="155"/>
      <c r="F109" s="156"/>
    </row>
    <row r="110" spans="1:6" ht="76.5" x14ac:dyDescent="0.2">
      <c r="A110" s="358" t="s">
        <v>156</v>
      </c>
      <c r="B110" s="394" t="s">
        <v>355</v>
      </c>
      <c r="C110" s="368" t="s">
        <v>117</v>
      </c>
      <c r="D110" s="361">
        <v>18</v>
      </c>
      <c r="E110" s="361"/>
      <c r="F110" s="189"/>
    </row>
    <row r="111" spans="1:6" x14ac:dyDescent="0.2">
      <c r="A111" s="400"/>
      <c r="B111" s="401"/>
      <c r="C111" s="402"/>
      <c r="D111" s="403"/>
      <c r="E111" s="403"/>
      <c r="F111" s="404"/>
    </row>
    <row r="112" spans="1:6" ht="13.5" thickBot="1" x14ac:dyDescent="0.25">
      <c r="A112" s="405"/>
      <c r="B112" s="406" t="s">
        <v>348</v>
      </c>
      <c r="C112" s="407"/>
      <c r="D112" s="408"/>
      <c r="E112" s="408"/>
      <c r="F112" s="409"/>
    </row>
    <row r="113" spans="1:6" ht="13.5" thickTop="1" x14ac:dyDescent="0.2">
      <c r="A113" s="395"/>
      <c r="B113" s="396"/>
      <c r="C113" s="397"/>
      <c r="D113" s="398"/>
      <c r="E113" s="398"/>
      <c r="F113" s="399"/>
    </row>
    <row r="114" spans="1:6" x14ac:dyDescent="0.2">
      <c r="A114" s="152"/>
      <c r="B114" s="161"/>
      <c r="C114" s="158"/>
      <c r="D114" s="162"/>
      <c r="E114" s="162"/>
      <c r="F114" s="156"/>
    </row>
    <row r="115" spans="1:6" x14ac:dyDescent="0.2">
      <c r="A115" s="142"/>
      <c r="B115" s="143" t="s">
        <v>189</v>
      </c>
      <c r="C115" s="159"/>
      <c r="D115" s="164"/>
      <c r="E115" s="164"/>
      <c r="F115" s="146"/>
    </row>
    <row r="116" spans="1:6" ht="102" x14ac:dyDescent="0.2">
      <c r="A116" s="152">
        <v>1</v>
      </c>
      <c r="B116" s="153" t="s">
        <v>361</v>
      </c>
      <c r="C116" s="154" t="s">
        <v>117</v>
      </c>
      <c r="D116" s="155">
        <v>16</v>
      </c>
      <c r="E116" s="155"/>
      <c r="F116" s="156"/>
    </row>
    <row r="117" spans="1:6" x14ac:dyDescent="0.2">
      <c r="A117" s="152"/>
      <c r="B117" s="153"/>
      <c r="C117" s="154"/>
      <c r="D117" s="155"/>
      <c r="E117" s="155"/>
      <c r="F117" s="156"/>
    </row>
    <row r="118" spans="1:6" ht="76.5" x14ac:dyDescent="0.2">
      <c r="A118" s="152">
        <v>2</v>
      </c>
      <c r="B118" s="153" t="s">
        <v>362</v>
      </c>
      <c r="C118" s="154" t="s">
        <v>117</v>
      </c>
      <c r="D118" s="155">
        <v>36</v>
      </c>
      <c r="E118" s="155"/>
      <c r="F118" s="156"/>
    </row>
    <row r="119" spans="1:6" x14ac:dyDescent="0.2">
      <c r="A119" s="152"/>
      <c r="B119" s="153"/>
      <c r="C119" s="154"/>
      <c r="D119" s="155"/>
      <c r="E119" s="155"/>
      <c r="F119" s="156"/>
    </row>
    <row r="120" spans="1:6" ht="51" x14ac:dyDescent="0.2">
      <c r="A120" s="152" t="s">
        <v>167</v>
      </c>
      <c r="B120" s="153" t="s">
        <v>363</v>
      </c>
      <c r="C120" s="154" t="s">
        <v>117</v>
      </c>
      <c r="D120" s="155">
        <v>8</v>
      </c>
      <c r="E120" s="155"/>
      <c r="F120" s="156"/>
    </row>
    <row r="121" spans="1:6" x14ac:dyDescent="0.2">
      <c r="A121" s="152"/>
      <c r="B121" s="153"/>
      <c r="C121" s="154"/>
      <c r="D121" s="155"/>
      <c r="E121" s="155"/>
      <c r="F121" s="156"/>
    </row>
    <row r="122" spans="1:6" ht="38.25" x14ac:dyDescent="0.2">
      <c r="A122" s="152" t="s">
        <v>144</v>
      </c>
      <c r="B122" s="153" t="s">
        <v>367</v>
      </c>
      <c r="C122" s="154" t="s">
        <v>10</v>
      </c>
      <c r="D122" s="155">
        <v>7</v>
      </c>
      <c r="E122" s="155"/>
      <c r="F122" s="156"/>
    </row>
    <row r="123" spans="1:6" x14ac:dyDescent="0.2">
      <c r="A123" s="152"/>
      <c r="B123" s="153"/>
      <c r="C123" s="154"/>
      <c r="D123" s="155"/>
      <c r="E123" s="155"/>
      <c r="F123" s="156"/>
    </row>
    <row r="124" spans="1:6" ht="51" x14ac:dyDescent="0.2">
      <c r="A124" s="152" t="s">
        <v>145</v>
      </c>
      <c r="B124" s="153" t="s">
        <v>366</v>
      </c>
      <c r="C124" s="154" t="s">
        <v>117</v>
      </c>
      <c r="D124" s="155">
        <f>48+3</f>
        <v>51</v>
      </c>
      <c r="E124" s="155"/>
      <c r="F124" s="156"/>
    </row>
    <row r="125" spans="1:6" x14ac:dyDescent="0.2">
      <c r="A125" s="152"/>
      <c r="B125" s="153"/>
      <c r="C125" s="154"/>
      <c r="D125" s="155"/>
      <c r="E125" s="155"/>
      <c r="F125" s="156"/>
    </row>
    <row r="126" spans="1:6" ht="25.5" x14ac:dyDescent="0.2">
      <c r="A126" s="152" t="s">
        <v>146</v>
      </c>
      <c r="B126" s="153" t="s">
        <v>368</v>
      </c>
      <c r="C126" s="154" t="s">
        <v>117</v>
      </c>
      <c r="D126" s="155">
        <f>48+3</f>
        <v>51</v>
      </c>
      <c r="E126" s="155"/>
      <c r="F126" s="156"/>
    </row>
    <row r="127" spans="1:6" x14ac:dyDescent="0.2">
      <c r="A127" s="152"/>
      <c r="B127" s="153"/>
      <c r="C127" s="154"/>
      <c r="D127" s="155"/>
      <c r="E127" s="155"/>
      <c r="F127" s="156"/>
    </row>
    <row r="128" spans="1:6" ht="76.5" x14ac:dyDescent="0.2">
      <c r="A128" s="152" t="s">
        <v>147</v>
      </c>
      <c r="B128" s="153" t="s">
        <v>449</v>
      </c>
      <c r="C128" s="154" t="s">
        <v>117</v>
      </c>
      <c r="D128" s="155">
        <v>6</v>
      </c>
      <c r="E128" s="155"/>
      <c r="F128" s="156"/>
    </row>
    <row r="129" spans="1:6" x14ac:dyDescent="0.2">
      <c r="A129" s="152"/>
      <c r="B129" s="153"/>
      <c r="C129" s="154"/>
      <c r="D129" s="155"/>
      <c r="E129" s="155"/>
      <c r="F129" s="156"/>
    </row>
    <row r="130" spans="1:6" ht="30" customHeight="1" x14ac:dyDescent="0.2">
      <c r="A130" s="152" t="s">
        <v>153</v>
      </c>
      <c r="B130" s="153" t="s">
        <v>190</v>
      </c>
      <c r="C130" s="154" t="s">
        <v>10</v>
      </c>
      <c r="D130" s="155">
        <v>8</v>
      </c>
      <c r="E130" s="155"/>
      <c r="F130" s="156"/>
    </row>
    <row r="131" spans="1:6" ht="18" customHeight="1" x14ac:dyDescent="0.2">
      <c r="A131" s="152"/>
      <c r="B131" s="177"/>
      <c r="C131" s="491"/>
      <c r="D131" s="493"/>
      <c r="E131" s="155"/>
      <c r="F131" s="156"/>
    </row>
    <row r="132" spans="1:6" ht="44.25" customHeight="1" x14ac:dyDescent="0.2">
      <c r="A132" s="152" t="s">
        <v>154</v>
      </c>
      <c r="B132" s="153" t="s">
        <v>369</v>
      </c>
      <c r="C132" s="154" t="s">
        <v>10</v>
      </c>
      <c r="D132" s="155">
        <v>12</v>
      </c>
      <c r="E132" s="155"/>
      <c r="F132" s="156"/>
    </row>
    <row r="133" spans="1:6" ht="18.75" customHeight="1" x14ac:dyDescent="0.2">
      <c r="A133" s="152"/>
      <c r="B133" s="177"/>
      <c r="C133" s="491"/>
      <c r="D133" s="493"/>
      <c r="E133" s="155"/>
      <c r="F133" s="156"/>
    </row>
    <row r="134" spans="1:6" ht="165.75" x14ac:dyDescent="0.25">
      <c r="A134" s="152" t="s">
        <v>155</v>
      </c>
      <c r="B134" s="253" t="s">
        <v>370</v>
      </c>
      <c r="C134" s="422" t="s">
        <v>116</v>
      </c>
      <c r="D134" s="423">
        <v>12.5</v>
      </c>
      <c r="E134" s="155"/>
      <c r="F134" s="156"/>
    </row>
    <row r="135" spans="1:6" x14ac:dyDescent="0.2">
      <c r="A135" s="152"/>
      <c r="B135" s="177"/>
      <c r="C135" s="491"/>
      <c r="D135" s="493"/>
      <c r="E135" s="155"/>
      <c r="F135" s="156"/>
    </row>
    <row r="136" spans="1:6" ht="89.25" x14ac:dyDescent="0.2">
      <c r="A136" s="152" t="s">
        <v>156</v>
      </c>
      <c r="B136" s="494" t="s">
        <v>371</v>
      </c>
      <c r="C136" s="495" t="s">
        <v>117</v>
      </c>
      <c r="D136" s="270">
        <v>68</v>
      </c>
      <c r="E136" s="873"/>
      <c r="F136" s="156"/>
    </row>
    <row r="137" spans="1:6" x14ac:dyDescent="0.2">
      <c r="A137" s="152"/>
      <c r="B137" s="494"/>
      <c r="C137" s="495"/>
      <c r="D137" s="270"/>
      <c r="E137" s="873"/>
      <c r="F137" s="156"/>
    </row>
    <row r="138" spans="1:6" ht="76.5" x14ac:dyDescent="0.2">
      <c r="A138" s="152" t="s">
        <v>157</v>
      </c>
      <c r="B138" s="153" t="s">
        <v>406</v>
      </c>
      <c r="C138" s="495" t="s">
        <v>117</v>
      </c>
      <c r="D138" s="270">
        <v>18</v>
      </c>
      <c r="E138" s="873"/>
      <c r="F138" s="156"/>
    </row>
    <row r="139" spans="1:6" x14ac:dyDescent="0.2">
      <c r="A139" s="152"/>
      <c r="B139" s="494"/>
      <c r="C139" s="495"/>
      <c r="D139" s="270"/>
      <c r="E139" s="873"/>
      <c r="F139" s="156"/>
    </row>
    <row r="140" spans="1:6" ht="102" x14ac:dyDescent="0.2">
      <c r="A140" s="152" t="s">
        <v>159</v>
      </c>
      <c r="B140" s="494" t="s">
        <v>405</v>
      </c>
      <c r="C140" s="495" t="s">
        <v>10</v>
      </c>
      <c r="D140" s="270">
        <v>8</v>
      </c>
      <c r="E140" s="873"/>
      <c r="F140" s="156"/>
    </row>
    <row r="141" spans="1:6" x14ac:dyDescent="0.2">
      <c r="A141" s="152"/>
      <c r="B141" s="496"/>
      <c r="C141" s="496"/>
      <c r="D141" s="496"/>
      <c r="E141" s="155"/>
      <c r="F141" s="156"/>
    </row>
    <row r="142" spans="1:6" ht="80.25" customHeight="1" x14ac:dyDescent="0.2">
      <c r="A142" s="492" t="s">
        <v>161</v>
      </c>
      <c r="B142" s="153" t="s">
        <v>407</v>
      </c>
      <c r="C142" s="154" t="s">
        <v>117</v>
      </c>
      <c r="D142" s="155">
        <v>50</v>
      </c>
      <c r="E142" s="493"/>
      <c r="F142" s="493"/>
    </row>
    <row r="143" spans="1:6" ht="15" customHeight="1" x14ac:dyDescent="0.2">
      <c r="A143" s="492"/>
      <c r="B143" s="177"/>
      <c r="C143" s="491"/>
      <c r="D143" s="493"/>
      <c r="E143" s="493"/>
      <c r="F143" s="493"/>
    </row>
    <row r="144" spans="1:6" ht="102" x14ac:dyDescent="0.2">
      <c r="A144" s="492" t="s">
        <v>163</v>
      </c>
      <c r="B144" s="1127" t="s">
        <v>414</v>
      </c>
      <c r="C144" s="491" t="s">
        <v>10</v>
      </c>
      <c r="D144" s="493">
        <v>1</v>
      </c>
      <c r="E144" s="493"/>
      <c r="F144" s="493"/>
    </row>
    <row r="145" spans="1:6" x14ac:dyDescent="0.2">
      <c r="A145" s="492"/>
      <c r="B145" s="177"/>
      <c r="C145" s="491"/>
      <c r="D145" s="493"/>
      <c r="E145" s="493"/>
      <c r="F145" s="493"/>
    </row>
    <row r="146" spans="1:6" ht="78" customHeight="1" x14ac:dyDescent="0.2">
      <c r="A146" s="492" t="s">
        <v>164</v>
      </c>
      <c r="B146" s="153" t="s">
        <v>415</v>
      </c>
      <c r="C146" s="368" t="s">
        <v>139</v>
      </c>
      <c r="D146" s="361">
        <v>1</v>
      </c>
      <c r="E146" s="493"/>
      <c r="F146" s="493"/>
    </row>
    <row r="147" spans="1:6" x14ac:dyDescent="0.2">
      <c r="B147" s="1127"/>
      <c r="E147" s="873"/>
      <c r="F147" s="873"/>
    </row>
    <row r="148" spans="1:6" x14ac:dyDescent="0.2">
      <c r="A148" s="858">
        <v>17</v>
      </c>
      <c r="B148" s="1127" t="s">
        <v>278</v>
      </c>
      <c r="C148" s="414" t="s">
        <v>279</v>
      </c>
      <c r="D148" s="424">
        <v>0.1</v>
      </c>
      <c r="E148" s="873"/>
      <c r="F148" s="873"/>
    </row>
    <row r="149" spans="1:6" x14ac:dyDescent="0.2">
      <c r="A149" s="400"/>
      <c r="B149" s="401"/>
      <c r="C149" s="402"/>
      <c r="D149" s="403"/>
      <c r="E149" s="403"/>
      <c r="F149" s="404"/>
    </row>
    <row r="150" spans="1:6" ht="13.5" thickBot="1" x14ac:dyDescent="0.25">
      <c r="A150" s="405"/>
      <c r="B150" s="406" t="s">
        <v>360</v>
      </c>
      <c r="C150" s="407"/>
      <c r="D150" s="408"/>
      <c r="E150" s="408"/>
      <c r="F150" s="409"/>
    </row>
    <row r="151" spans="1:6" ht="13.5" thickTop="1" x14ac:dyDescent="0.2">
      <c r="A151" s="395"/>
      <c r="B151" s="396"/>
      <c r="C151" s="397"/>
      <c r="D151" s="398"/>
      <c r="E151" s="398"/>
      <c r="F151" s="399"/>
    </row>
    <row r="152" spans="1:6" x14ac:dyDescent="0.2">
      <c r="A152" s="152"/>
      <c r="B152" s="165"/>
      <c r="C152" s="158"/>
      <c r="D152" s="162"/>
      <c r="E152" s="162"/>
      <c r="F152" s="156"/>
    </row>
    <row r="153" spans="1:6" x14ac:dyDescent="0.2">
      <c r="A153" s="142"/>
      <c r="B153" s="143" t="s">
        <v>191</v>
      </c>
      <c r="C153" s="159"/>
      <c r="D153" s="164"/>
      <c r="E153" s="164"/>
      <c r="F153" s="146"/>
    </row>
    <row r="154" spans="1:6" ht="76.5" x14ac:dyDescent="0.2">
      <c r="A154" s="152" t="s">
        <v>107</v>
      </c>
      <c r="B154" s="153" t="s">
        <v>419</v>
      </c>
      <c r="C154" s="154" t="s">
        <v>10</v>
      </c>
      <c r="D154" s="155">
        <v>1</v>
      </c>
      <c r="E154" s="155"/>
      <c r="F154" s="156"/>
    </row>
    <row r="155" spans="1:6" x14ac:dyDescent="0.2">
      <c r="A155" s="152"/>
      <c r="B155" s="153"/>
      <c r="C155" s="154"/>
      <c r="D155" s="155"/>
      <c r="E155" s="155"/>
      <c r="F155" s="156"/>
    </row>
    <row r="156" spans="1:6" ht="51" x14ac:dyDescent="0.2">
      <c r="A156" s="152" t="s">
        <v>165</v>
      </c>
      <c r="B156" s="153" t="s">
        <v>312</v>
      </c>
      <c r="C156" s="154" t="s">
        <v>10</v>
      </c>
      <c r="D156" s="155">
        <v>1</v>
      </c>
      <c r="E156" s="155"/>
      <c r="F156" s="156"/>
    </row>
    <row r="157" spans="1:6" x14ac:dyDescent="0.2">
      <c r="A157" s="152"/>
      <c r="B157" s="153"/>
      <c r="C157" s="154"/>
      <c r="D157" s="155"/>
      <c r="E157" s="155"/>
      <c r="F157" s="156"/>
    </row>
    <row r="158" spans="1:6" ht="51" x14ac:dyDescent="0.2">
      <c r="A158" s="152" t="s">
        <v>167</v>
      </c>
      <c r="B158" s="153" t="s">
        <v>313</v>
      </c>
      <c r="C158" s="154" t="s">
        <v>10</v>
      </c>
      <c r="D158" s="155">
        <v>1</v>
      </c>
      <c r="E158" s="155"/>
      <c r="F158" s="156"/>
    </row>
    <row r="159" spans="1:6" x14ac:dyDescent="0.2">
      <c r="A159" s="152"/>
      <c r="B159" s="153"/>
      <c r="C159" s="154"/>
      <c r="D159" s="155"/>
      <c r="E159" s="155"/>
      <c r="F159" s="156"/>
    </row>
    <row r="160" spans="1:6" ht="63.75" x14ac:dyDescent="0.2">
      <c r="A160" s="152" t="s">
        <v>144</v>
      </c>
      <c r="B160" s="153" t="s">
        <v>418</v>
      </c>
      <c r="C160" s="154" t="s">
        <v>10</v>
      </c>
      <c r="D160" s="155">
        <v>1</v>
      </c>
      <c r="E160" s="155"/>
      <c r="F160" s="156"/>
    </row>
    <row r="161" spans="1:6" x14ac:dyDescent="0.2">
      <c r="A161" s="152"/>
      <c r="B161" s="153"/>
      <c r="C161" s="154"/>
      <c r="D161" s="155"/>
      <c r="E161" s="155"/>
      <c r="F161" s="156"/>
    </row>
    <row r="162" spans="1:6" ht="104.25" customHeight="1" x14ac:dyDescent="0.2">
      <c r="A162" s="152" t="s">
        <v>145</v>
      </c>
      <c r="B162" s="153" t="s">
        <v>404</v>
      </c>
      <c r="C162" s="154" t="s">
        <v>10</v>
      </c>
      <c r="D162" s="155">
        <v>2</v>
      </c>
      <c r="E162" s="155"/>
      <c r="F162" s="156"/>
    </row>
    <row r="163" spans="1:6" x14ac:dyDescent="0.2">
      <c r="A163" s="152"/>
      <c r="B163" s="153"/>
      <c r="C163" s="154"/>
      <c r="D163" s="155"/>
      <c r="E163" s="155"/>
      <c r="F163" s="156"/>
    </row>
    <row r="164" spans="1:6" ht="51" x14ac:dyDescent="0.2">
      <c r="A164" s="152" t="s">
        <v>145</v>
      </c>
      <c r="B164" s="153" t="s">
        <v>417</v>
      </c>
      <c r="C164" s="154" t="s">
        <v>10</v>
      </c>
      <c r="D164" s="155">
        <v>2</v>
      </c>
      <c r="E164" s="155"/>
      <c r="F164" s="156"/>
    </row>
    <row r="165" spans="1:6" x14ac:dyDescent="0.2">
      <c r="A165" s="358"/>
      <c r="B165" s="394"/>
      <c r="C165" s="368"/>
      <c r="D165" s="361"/>
      <c r="E165" s="361"/>
      <c r="F165" s="189"/>
    </row>
    <row r="166" spans="1:6" ht="38.25" x14ac:dyDescent="0.2">
      <c r="A166" s="358" t="s">
        <v>146</v>
      </c>
      <c r="B166" s="153" t="s">
        <v>383</v>
      </c>
      <c r="C166" s="368" t="s">
        <v>10</v>
      </c>
      <c r="D166" s="361">
        <v>2</v>
      </c>
      <c r="E166" s="361"/>
      <c r="F166" s="189"/>
    </row>
    <row r="167" spans="1:6" x14ac:dyDescent="0.2">
      <c r="A167" s="358"/>
      <c r="B167" s="394"/>
      <c r="C167" s="368"/>
      <c r="D167" s="361"/>
      <c r="E167" s="361"/>
      <c r="F167" s="189"/>
    </row>
    <row r="168" spans="1:6" ht="63.75" x14ac:dyDescent="0.2">
      <c r="A168" s="358" t="s">
        <v>147</v>
      </c>
      <c r="B168" s="394" t="s">
        <v>402</v>
      </c>
      <c r="C168" s="368" t="s">
        <v>10</v>
      </c>
      <c r="D168" s="361">
        <v>1</v>
      </c>
      <c r="E168" s="361"/>
      <c r="F168" s="189"/>
    </row>
    <row r="169" spans="1:6" x14ac:dyDescent="0.2">
      <c r="A169" s="358"/>
      <c r="B169" s="394"/>
      <c r="C169" s="368"/>
      <c r="D169" s="361"/>
      <c r="E169" s="361"/>
      <c r="F169" s="189"/>
    </row>
    <row r="170" spans="1:6" ht="63.75" x14ac:dyDescent="0.2">
      <c r="A170" s="358" t="s">
        <v>153</v>
      </c>
      <c r="B170" s="394" t="s">
        <v>402</v>
      </c>
      <c r="C170" s="368" t="s">
        <v>10</v>
      </c>
      <c r="D170" s="361">
        <v>1</v>
      </c>
      <c r="E170" s="361"/>
      <c r="F170" s="189"/>
    </row>
    <row r="171" spans="1:6" x14ac:dyDescent="0.2">
      <c r="A171" s="492"/>
      <c r="B171" s="177"/>
      <c r="C171" s="491"/>
      <c r="D171" s="493"/>
      <c r="E171" s="361"/>
      <c r="F171" s="189"/>
    </row>
    <row r="172" spans="1:6" ht="63.75" x14ac:dyDescent="0.2">
      <c r="A172" s="358" t="s">
        <v>153</v>
      </c>
      <c r="B172" s="394" t="s">
        <v>416</v>
      </c>
      <c r="C172" s="368" t="s">
        <v>10</v>
      </c>
      <c r="D172" s="361">
        <v>5</v>
      </c>
      <c r="E172" s="361"/>
      <c r="F172" s="189"/>
    </row>
    <row r="173" spans="1:6" x14ac:dyDescent="0.2">
      <c r="A173" s="492"/>
      <c r="B173" s="177"/>
      <c r="C173" s="491"/>
      <c r="D173" s="493"/>
      <c r="E173" s="361"/>
      <c r="F173" s="189"/>
    </row>
    <row r="174" spans="1:6" ht="63.75" x14ac:dyDescent="0.2">
      <c r="A174" s="885">
        <v>9</v>
      </c>
      <c r="B174" s="394" t="s">
        <v>403</v>
      </c>
      <c r="C174" s="368" t="s">
        <v>10</v>
      </c>
      <c r="D174" s="361">
        <v>1</v>
      </c>
      <c r="E174" s="361"/>
      <c r="F174" s="189"/>
    </row>
    <row r="175" spans="1:6" x14ac:dyDescent="0.2">
      <c r="A175" s="428"/>
      <c r="B175" s="429"/>
      <c r="C175" s="427"/>
      <c r="D175" s="425"/>
      <c r="E175" s="425"/>
      <c r="F175" s="426"/>
    </row>
    <row r="176" spans="1:6" ht="13.5" thickBot="1" x14ac:dyDescent="0.25">
      <c r="A176" s="430"/>
      <c r="B176" s="406" t="s">
        <v>314</v>
      </c>
      <c r="C176" s="407"/>
      <c r="D176" s="408"/>
      <c r="E176" s="408"/>
      <c r="F176" s="409"/>
    </row>
    <row r="177" spans="1:6" ht="13.5" thickTop="1" x14ac:dyDescent="0.2">
      <c r="A177" s="395"/>
      <c r="B177" s="396"/>
      <c r="C177" s="397"/>
      <c r="D177" s="398"/>
      <c r="E177" s="398"/>
      <c r="F177" s="399"/>
    </row>
    <row r="178" spans="1:6" x14ac:dyDescent="0.2">
      <c r="A178" s="152"/>
      <c r="B178" s="157"/>
      <c r="C178" s="158"/>
      <c r="D178" s="155"/>
      <c r="E178" s="155"/>
      <c r="F178" s="156"/>
    </row>
    <row r="179" spans="1:6" x14ac:dyDescent="0.2">
      <c r="A179" s="142"/>
      <c r="B179" s="732" t="s">
        <v>228</v>
      </c>
      <c r="C179" s="159"/>
      <c r="D179" s="164"/>
      <c r="E179" s="164"/>
      <c r="F179" s="146"/>
    </row>
    <row r="180" spans="1:6" ht="89.25" x14ac:dyDescent="0.2">
      <c r="A180" s="492"/>
      <c r="B180" s="731" t="s">
        <v>940</v>
      </c>
      <c r="C180" s="730"/>
      <c r="D180" s="186"/>
      <c r="E180" s="186"/>
      <c r="F180" s="182"/>
    </row>
    <row r="181" spans="1:6" x14ac:dyDescent="0.2">
      <c r="A181" s="492"/>
      <c r="B181" s="731"/>
      <c r="C181" s="730"/>
      <c r="D181" s="186"/>
      <c r="E181" s="186"/>
      <c r="F181" s="182"/>
    </row>
    <row r="182" spans="1:6" ht="27" customHeight="1" x14ac:dyDescent="0.2">
      <c r="A182" s="492"/>
      <c r="B182" s="733" t="s">
        <v>374</v>
      </c>
      <c r="C182" s="730"/>
      <c r="D182" s="186"/>
      <c r="E182" s="186"/>
      <c r="F182" s="182"/>
    </row>
    <row r="183" spans="1:6" x14ac:dyDescent="0.2">
      <c r="A183" s="152">
        <v>1</v>
      </c>
      <c r="B183" s="396" t="s">
        <v>208</v>
      </c>
      <c r="C183" s="154" t="s">
        <v>10</v>
      </c>
      <c r="D183" s="155">
        <v>1</v>
      </c>
      <c r="E183" s="155"/>
      <c r="F183" s="156"/>
    </row>
    <row r="184" spans="1:6" x14ac:dyDescent="0.2">
      <c r="A184" s="183" t="s">
        <v>165</v>
      </c>
      <c r="B184" s="184" t="s">
        <v>203</v>
      </c>
      <c r="C184" s="154" t="s">
        <v>10</v>
      </c>
      <c r="D184" s="155">
        <v>2</v>
      </c>
      <c r="E184" s="155"/>
      <c r="F184" s="156"/>
    </row>
    <row r="185" spans="1:6" x14ac:dyDescent="0.2">
      <c r="A185" s="183" t="s">
        <v>167</v>
      </c>
      <c r="B185" s="184" t="s">
        <v>932</v>
      </c>
      <c r="C185" s="154" t="s">
        <v>10</v>
      </c>
      <c r="D185" s="155">
        <v>1</v>
      </c>
      <c r="E185" s="155"/>
      <c r="F185" s="156"/>
    </row>
    <row r="186" spans="1:6" x14ac:dyDescent="0.2">
      <c r="A186" s="183" t="s">
        <v>144</v>
      </c>
      <c r="B186" s="184" t="s">
        <v>235</v>
      </c>
      <c r="C186" s="154" t="s">
        <v>10</v>
      </c>
      <c r="D186" s="155">
        <v>1</v>
      </c>
      <c r="E186" s="155"/>
      <c r="F186" s="156"/>
    </row>
    <row r="187" spans="1:6" x14ac:dyDescent="0.2">
      <c r="A187" s="183" t="s">
        <v>145</v>
      </c>
      <c r="B187" s="184" t="s">
        <v>236</v>
      </c>
      <c r="C187" s="154" t="s">
        <v>10</v>
      </c>
      <c r="D187" s="155">
        <v>1</v>
      </c>
      <c r="E187" s="155"/>
      <c r="F187" s="156"/>
    </row>
    <row r="188" spans="1:6" x14ac:dyDescent="0.2">
      <c r="A188" s="183" t="s">
        <v>146</v>
      </c>
      <c r="B188" s="184" t="s">
        <v>234</v>
      </c>
      <c r="C188" s="154" t="s">
        <v>10</v>
      </c>
      <c r="D188" s="155">
        <v>1</v>
      </c>
      <c r="E188" s="155"/>
      <c r="F188" s="156"/>
    </row>
    <row r="189" spans="1:6" x14ac:dyDescent="0.2">
      <c r="A189" s="183" t="s">
        <v>147</v>
      </c>
      <c r="B189" s="184" t="s">
        <v>237</v>
      </c>
      <c r="C189" s="154" t="s">
        <v>10</v>
      </c>
      <c r="D189" s="155">
        <v>2</v>
      </c>
      <c r="E189" s="155"/>
      <c r="F189" s="156"/>
    </row>
    <row r="190" spans="1:6" x14ac:dyDescent="0.2">
      <c r="A190" s="183" t="s">
        <v>153</v>
      </c>
      <c r="B190" s="184" t="s">
        <v>238</v>
      </c>
      <c r="C190" s="154" t="s">
        <v>10</v>
      </c>
      <c r="D190" s="155">
        <v>1</v>
      </c>
      <c r="E190" s="155"/>
      <c r="F190" s="156"/>
    </row>
    <row r="191" spans="1:6" x14ac:dyDescent="0.2">
      <c r="A191" s="183" t="s">
        <v>154</v>
      </c>
      <c r="B191" s="184" t="s">
        <v>936</v>
      </c>
      <c r="C191" s="154" t="s">
        <v>10</v>
      </c>
      <c r="D191" s="155">
        <v>1</v>
      </c>
      <c r="E191" s="155"/>
      <c r="F191" s="156"/>
    </row>
    <row r="192" spans="1:6" x14ac:dyDescent="0.2">
      <c r="A192" s="183" t="s">
        <v>155</v>
      </c>
      <c r="B192" s="184" t="s">
        <v>937</v>
      </c>
      <c r="C192" s="154" t="s">
        <v>10</v>
      </c>
      <c r="D192" s="155">
        <v>1</v>
      </c>
      <c r="E192" s="155"/>
      <c r="F192" s="156"/>
    </row>
    <row r="193" spans="1:6" x14ac:dyDescent="0.2">
      <c r="A193" s="183" t="s">
        <v>156</v>
      </c>
      <c r="B193" s="184" t="s">
        <v>938</v>
      </c>
      <c r="C193" s="154" t="s">
        <v>10</v>
      </c>
      <c r="D193" s="155">
        <v>1</v>
      </c>
      <c r="E193" s="155"/>
      <c r="F193" s="156"/>
    </row>
    <row r="194" spans="1:6" x14ac:dyDescent="0.2">
      <c r="A194" s="183" t="s">
        <v>157</v>
      </c>
      <c r="B194" s="184" t="s">
        <v>939</v>
      </c>
      <c r="C194" s="154" t="s">
        <v>10</v>
      </c>
      <c r="D194" s="155">
        <v>1</v>
      </c>
      <c r="E194" s="155"/>
      <c r="F194" s="156"/>
    </row>
    <row r="195" spans="1:6" x14ac:dyDescent="0.2">
      <c r="A195" s="183" t="s">
        <v>159</v>
      </c>
      <c r="B195" s="184" t="s">
        <v>239</v>
      </c>
      <c r="C195" s="154" t="s">
        <v>8</v>
      </c>
      <c r="D195" s="155">
        <v>6</v>
      </c>
      <c r="E195" s="155"/>
      <c r="F195" s="156"/>
    </row>
    <row r="196" spans="1:6" x14ac:dyDescent="0.2">
      <c r="A196" s="183" t="s">
        <v>161</v>
      </c>
      <c r="B196" s="1127" t="s">
        <v>867</v>
      </c>
      <c r="C196" s="516" t="s">
        <v>139</v>
      </c>
      <c r="D196" s="500">
        <v>1</v>
      </c>
      <c r="E196" s="186"/>
      <c r="F196" s="182"/>
    </row>
    <row r="197" spans="1:6" ht="25.5" x14ac:dyDescent="0.2">
      <c r="A197" s="183" t="s">
        <v>163</v>
      </c>
      <c r="B197" s="253" t="s">
        <v>739</v>
      </c>
      <c r="C197" s="516" t="s">
        <v>139</v>
      </c>
      <c r="D197" s="500">
        <v>1</v>
      </c>
      <c r="E197" s="186"/>
      <c r="F197" s="182"/>
    </row>
    <row r="198" spans="1:6" x14ac:dyDescent="0.2">
      <c r="A198" s="183"/>
      <c r="B198" s="184"/>
      <c r="C198" s="370"/>
      <c r="D198" s="186"/>
      <c r="E198" s="186"/>
      <c r="F198" s="182"/>
    </row>
    <row r="199" spans="1:6" x14ac:dyDescent="0.2">
      <c r="A199" s="183" t="s">
        <v>164</v>
      </c>
      <c r="B199" s="184" t="s">
        <v>306</v>
      </c>
      <c r="C199" s="370" t="s">
        <v>279</v>
      </c>
      <c r="D199" s="186">
        <v>10</v>
      </c>
      <c r="E199" s="186"/>
      <c r="F199" s="182"/>
    </row>
    <row r="200" spans="1:6" x14ac:dyDescent="0.2">
      <c r="A200" s="371"/>
      <c r="B200" s="389"/>
      <c r="C200" s="373"/>
      <c r="D200" s="374"/>
      <c r="E200" s="374"/>
      <c r="F200" s="366"/>
    </row>
    <row r="201" spans="1:6" ht="13.5" thickBot="1" x14ac:dyDescent="0.25">
      <c r="A201" s="375"/>
      <c r="B201" s="377" t="s">
        <v>307</v>
      </c>
      <c r="C201" s="377"/>
      <c r="D201" s="378"/>
      <c r="E201" s="378"/>
      <c r="F201" s="379"/>
    </row>
    <row r="202" spans="1:6" ht="13.5" thickTop="1" x14ac:dyDescent="0.2">
      <c r="A202" s="183"/>
      <c r="B202" s="184"/>
      <c r="C202" s="370"/>
      <c r="D202" s="186"/>
      <c r="E202" s="186"/>
      <c r="F202" s="182"/>
    </row>
    <row r="203" spans="1:6" ht="12" customHeight="1" x14ac:dyDescent="0.2">
      <c r="A203" s="183"/>
      <c r="B203" s="184"/>
      <c r="C203" s="185"/>
      <c r="D203" s="186"/>
      <c r="E203" s="186"/>
      <c r="F203" s="182"/>
    </row>
    <row r="204" spans="1:6" x14ac:dyDescent="0.2">
      <c r="A204" s="178"/>
      <c r="B204" s="179"/>
      <c r="C204" s="180"/>
      <c r="D204" s="181"/>
      <c r="E204" s="181"/>
      <c r="F204" s="182"/>
    </row>
    <row r="205" spans="1:6" x14ac:dyDescent="0.2">
      <c r="A205" s="142"/>
      <c r="B205" s="167" t="s">
        <v>194</v>
      </c>
      <c r="C205" s="168"/>
      <c r="D205" s="169"/>
      <c r="E205" s="169"/>
      <c r="F205" s="146"/>
    </row>
    <row r="206" spans="1:6" ht="25.5" x14ac:dyDescent="0.2">
      <c r="A206" s="170" t="s">
        <v>107</v>
      </c>
      <c r="B206" s="153" t="s">
        <v>195</v>
      </c>
      <c r="C206" s="171" t="s">
        <v>196</v>
      </c>
      <c r="D206" s="155">
        <v>10</v>
      </c>
      <c r="E206" s="155"/>
      <c r="F206" s="156"/>
    </row>
    <row r="207" spans="1:6" x14ac:dyDescent="0.2">
      <c r="A207" s="170"/>
      <c r="B207" s="153"/>
      <c r="C207" s="171"/>
      <c r="D207" s="155"/>
      <c r="E207" s="155"/>
      <c r="F207" s="156"/>
    </row>
    <row r="208" spans="1:6" x14ac:dyDescent="0.2">
      <c r="A208" s="152" t="s">
        <v>165</v>
      </c>
      <c r="B208" s="172" t="s">
        <v>197</v>
      </c>
      <c r="C208" s="173" t="s">
        <v>139</v>
      </c>
      <c r="D208" s="162">
        <v>1</v>
      </c>
      <c r="E208" s="162"/>
      <c r="F208" s="156"/>
    </row>
    <row r="209" spans="1:6" x14ac:dyDescent="0.2">
      <c r="A209" s="152"/>
      <c r="B209" s="172"/>
      <c r="C209" s="173"/>
      <c r="D209" s="162"/>
      <c r="E209" s="162"/>
      <c r="F209" s="156"/>
    </row>
    <row r="210" spans="1:6" ht="25.5" x14ac:dyDescent="0.2">
      <c r="A210" s="152" t="s">
        <v>167</v>
      </c>
      <c r="B210" s="174" t="s">
        <v>198</v>
      </c>
      <c r="C210" s="154" t="s">
        <v>139</v>
      </c>
      <c r="D210" s="155">
        <v>1</v>
      </c>
      <c r="E210" s="155"/>
      <c r="F210" s="156"/>
    </row>
    <row r="211" spans="1:6" x14ac:dyDescent="0.2">
      <c r="A211" s="152"/>
      <c r="B211" s="174"/>
      <c r="C211" s="154"/>
      <c r="D211" s="155"/>
      <c r="E211" s="155"/>
      <c r="F211" s="156"/>
    </row>
    <row r="212" spans="1:6" ht="25.5" x14ac:dyDescent="0.2">
      <c r="A212" s="152" t="s">
        <v>144</v>
      </c>
      <c r="B212" s="175" t="s">
        <v>199</v>
      </c>
      <c r="C212" s="154" t="s">
        <v>139</v>
      </c>
      <c r="D212" s="176">
        <v>1</v>
      </c>
      <c r="E212" s="176"/>
      <c r="F212" s="156"/>
    </row>
    <row r="213" spans="1:6" x14ac:dyDescent="0.2">
      <c r="A213" s="152"/>
      <c r="B213" s="175"/>
      <c r="C213" s="154"/>
      <c r="D213" s="176"/>
      <c r="E213" s="176"/>
      <c r="F213" s="156"/>
    </row>
    <row r="214" spans="1:6" x14ac:dyDescent="0.2">
      <c r="A214" s="152" t="s">
        <v>145</v>
      </c>
      <c r="B214" s="161" t="s">
        <v>113</v>
      </c>
      <c r="C214" s="171" t="s">
        <v>196</v>
      </c>
      <c r="D214" s="155">
        <v>10</v>
      </c>
      <c r="E214" s="155"/>
      <c r="F214" s="156"/>
    </row>
    <row r="215" spans="1:6" x14ac:dyDescent="0.2">
      <c r="A215" s="371"/>
      <c r="B215" s="389"/>
      <c r="C215" s="373"/>
      <c r="D215" s="374"/>
      <c r="E215" s="374"/>
      <c r="F215" s="366"/>
    </row>
    <row r="216" spans="1:6" ht="13.5" thickBot="1" x14ac:dyDescent="0.25">
      <c r="A216" s="375"/>
      <c r="B216" s="377" t="s">
        <v>302</v>
      </c>
      <c r="C216" s="377"/>
      <c r="D216" s="378"/>
      <c r="E216" s="378"/>
      <c r="F216" s="379"/>
    </row>
    <row r="217" spans="1:6" ht="13.5" thickTop="1" x14ac:dyDescent="0.2">
      <c r="A217" s="198"/>
      <c r="B217" s="198"/>
      <c r="C217" s="198"/>
      <c r="D217" s="198"/>
      <c r="E217" s="1019"/>
      <c r="F217" s="1019"/>
    </row>
    <row r="218" spans="1:6" x14ac:dyDescent="0.2">
      <c r="A218" s="198"/>
      <c r="B218" s="198"/>
      <c r="C218" s="198"/>
      <c r="D218" s="198"/>
      <c r="E218" s="198"/>
      <c r="F218" s="198"/>
    </row>
    <row r="219" spans="1:6" x14ac:dyDescent="0.2">
      <c r="A219" s="198"/>
      <c r="B219" s="198"/>
      <c r="C219" s="198"/>
      <c r="D219" s="198"/>
      <c r="E219" s="198"/>
      <c r="F219" s="198"/>
    </row>
    <row r="220" spans="1:6" ht="18" x14ac:dyDescent="0.2">
      <c r="A220" s="187"/>
      <c r="B220" s="188"/>
      <c r="C220" s="83"/>
      <c r="D220" s="123"/>
      <c r="E220" s="84"/>
      <c r="F220" s="84"/>
    </row>
    <row r="221" spans="1:6" ht="25.5" customHeight="1" x14ac:dyDescent="0.2">
      <c r="A221" s="98"/>
      <c r="B221" s="1176" t="s">
        <v>420</v>
      </c>
      <c r="C221" s="1177"/>
      <c r="D221" s="1177"/>
      <c r="E221" s="1178"/>
      <c r="F221" s="98"/>
    </row>
    <row r="222" spans="1:6" x14ac:dyDescent="0.2">
      <c r="A222" s="99"/>
      <c r="B222" s="100"/>
      <c r="C222" s="113"/>
      <c r="D222" s="114"/>
      <c r="E222" s="99"/>
      <c r="F222" s="99"/>
    </row>
    <row r="223" spans="1:6" x14ac:dyDescent="0.2">
      <c r="A223" s="134"/>
      <c r="B223" s="102"/>
      <c r="C223" s="88"/>
      <c r="D223" s="124"/>
      <c r="E223" s="503"/>
      <c r="F223" s="503"/>
    </row>
    <row r="224" spans="1:6" x14ac:dyDescent="0.2">
      <c r="A224" s="232"/>
      <c r="B224" s="266" t="str">
        <f>B10</f>
        <v>PRIPRAVLJALNA DELA</v>
      </c>
      <c r="C224" s="380"/>
      <c r="D224" s="381"/>
      <c r="E224" s="1093"/>
      <c r="F224" s="1093"/>
    </row>
    <row r="225" spans="1:6" x14ac:dyDescent="0.2">
      <c r="A225" s="104"/>
      <c r="B225" s="103"/>
      <c r="C225" s="111"/>
      <c r="D225" s="115"/>
      <c r="E225" s="207"/>
      <c r="F225" s="207"/>
    </row>
    <row r="226" spans="1:6" x14ac:dyDescent="0.2">
      <c r="A226" s="232"/>
      <c r="B226" s="266" t="str">
        <f>B24</f>
        <v>ZEMELJSKA DELA</v>
      </c>
      <c r="C226" s="380"/>
      <c r="D226" s="381"/>
      <c r="E226" s="1093"/>
      <c r="F226" s="1093"/>
    </row>
    <row r="227" spans="1:6" x14ac:dyDescent="0.2">
      <c r="A227" s="132"/>
      <c r="B227" s="117"/>
      <c r="C227" s="118"/>
      <c r="D227" s="125"/>
      <c r="E227" s="207"/>
      <c r="F227" s="207"/>
    </row>
    <row r="228" spans="1:6" ht="16.899999999999999" customHeight="1" x14ac:dyDescent="0.2">
      <c r="A228" s="232"/>
      <c r="B228" s="382" t="str">
        <f>B71</f>
        <v>TESARSKA DELA</v>
      </c>
      <c r="C228" s="380"/>
      <c r="D228" s="381"/>
      <c r="E228" s="1093"/>
      <c r="F228" s="1093"/>
    </row>
    <row r="229" spans="1:6" x14ac:dyDescent="0.2">
      <c r="A229" s="132"/>
      <c r="B229" s="117"/>
      <c r="C229" s="118"/>
      <c r="D229" s="125"/>
      <c r="E229" s="207"/>
      <c r="F229" s="207"/>
    </row>
    <row r="230" spans="1:6" x14ac:dyDescent="0.2">
      <c r="A230" s="232"/>
      <c r="B230" s="382" t="str">
        <f>B89</f>
        <v>BETONSKA DELA</v>
      </c>
      <c r="C230" s="380"/>
      <c r="D230" s="381"/>
      <c r="E230" s="1093"/>
      <c r="F230" s="1093"/>
    </row>
    <row r="231" spans="1:6" x14ac:dyDescent="0.2">
      <c r="A231" s="132"/>
      <c r="B231" s="117"/>
      <c r="C231" s="118"/>
      <c r="D231" s="125"/>
      <c r="E231" s="207"/>
      <c r="F231" s="207"/>
    </row>
    <row r="232" spans="1:6" x14ac:dyDescent="0.2">
      <c r="A232" s="232"/>
      <c r="B232" s="382" t="str">
        <f>B115</f>
        <v>ZIDARSKA DELA</v>
      </c>
      <c r="C232" s="380"/>
      <c r="D232" s="381"/>
      <c r="E232" s="1093"/>
      <c r="F232" s="1093"/>
    </row>
    <row r="233" spans="1:6" x14ac:dyDescent="0.2">
      <c r="A233" s="466"/>
      <c r="B233" s="353"/>
      <c r="C233" s="383"/>
      <c r="D233" s="384"/>
      <c r="E233" s="1000"/>
      <c r="F233" s="1000"/>
    </row>
    <row r="234" spans="1:6" x14ac:dyDescent="0.2">
      <c r="A234" s="232"/>
      <c r="B234" s="382" t="str">
        <f>B153</f>
        <v>KLJUČAVNIČARSKA DELA</v>
      </c>
      <c r="C234" s="380"/>
      <c r="D234" s="381"/>
      <c r="E234" s="1093"/>
      <c r="F234" s="1093"/>
    </row>
    <row r="235" spans="1:6" x14ac:dyDescent="0.2">
      <c r="A235" s="132"/>
      <c r="B235" s="117"/>
      <c r="C235" s="118"/>
      <c r="D235" s="125"/>
      <c r="E235" s="207"/>
      <c r="F235" s="207"/>
    </row>
    <row r="236" spans="1:6" x14ac:dyDescent="0.2">
      <c r="A236" s="232"/>
      <c r="B236" s="382" t="str">
        <f>B179</f>
        <v>VODOVODNI MATERIAL</v>
      </c>
      <c r="C236" s="380"/>
      <c r="D236" s="381"/>
      <c r="E236" s="1093"/>
      <c r="F236" s="1093"/>
    </row>
    <row r="237" spans="1:6" x14ac:dyDescent="0.2">
      <c r="A237" s="132"/>
      <c r="B237" s="117"/>
      <c r="C237" s="118"/>
      <c r="D237" s="125"/>
      <c r="E237" s="207"/>
      <c r="F237" s="207"/>
    </row>
    <row r="238" spans="1:6" x14ac:dyDescent="0.2">
      <c r="A238" s="232"/>
      <c r="B238" s="382" t="str">
        <f>B205</f>
        <v>ZAKLJUČNA IN OSTALA DELA</v>
      </c>
      <c r="C238" s="380"/>
      <c r="D238" s="381"/>
      <c r="E238" s="1093"/>
      <c r="F238" s="1093"/>
    </row>
    <row r="239" spans="1:6" x14ac:dyDescent="0.2">
      <c r="A239" s="132"/>
      <c r="B239" s="117"/>
      <c r="C239" s="118"/>
      <c r="D239" s="125"/>
      <c r="E239" s="207"/>
      <c r="F239" s="207"/>
    </row>
    <row r="240" spans="1:6" ht="13.5" thickBot="1" x14ac:dyDescent="0.25">
      <c r="A240" s="119"/>
      <c r="B240" s="119"/>
      <c r="C240" s="120"/>
      <c r="D240" s="126"/>
      <c r="E240" s="1006"/>
      <c r="F240" s="1006"/>
    </row>
    <row r="241" spans="1:6" ht="13.5" thickTop="1" x14ac:dyDescent="0.2">
      <c r="A241" s="227"/>
      <c r="B241" s="228"/>
      <c r="C241" s="456"/>
      <c r="D241" s="457"/>
      <c r="E241" s="1094"/>
      <c r="F241" s="1094"/>
    </row>
    <row r="242" spans="1:6" ht="15.75" thickBot="1" x14ac:dyDescent="0.25">
      <c r="A242" s="230"/>
      <c r="B242" s="458" t="s">
        <v>421</v>
      </c>
      <c r="C242" s="459"/>
      <c r="D242" s="460"/>
      <c r="E242" s="1095"/>
      <c r="F242" s="1095"/>
    </row>
    <row r="243" spans="1:6" x14ac:dyDescent="0.2">
      <c r="E243" s="872"/>
      <c r="F243" s="872"/>
    </row>
    <row r="244" spans="1:6" x14ac:dyDescent="0.2">
      <c r="E244" s="872"/>
      <c r="F244" s="872"/>
    </row>
  </sheetData>
  <mergeCells count="1">
    <mergeCell ref="B221:E221"/>
  </mergeCells>
  <phoneticPr fontId="68" type="noConversion"/>
  <pageMargins left="0.70866141732283472" right="0.70866141732283472" top="0.74803149606299213" bottom="0.74803149606299213" header="0.31496062992125984" footer="0.31496062992125984"/>
  <pageSetup paperSize="9" firstPageNumber="43" orientation="portrait" useFirstPageNumber="1" r:id="rId1"/>
  <headerFooter>
    <oddHeader>&amp;L_x000D__x000D_&amp;9</oddHeader>
    <oddFooter>&amp;A&amp;RStran &amp;P</oddFooter>
  </headerFooter>
  <rowBreaks count="1" manualBreakCount="1">
    <brk id="20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755E-0DF7-4830-848B-7B4FDDC1B215}">
  <dimension ref="A1:P634"/>
  <sheetViews>
    <sheetView view="pageBreakPreview" zoomScale="130" zoomScaleNormal="100" zoomScaleSheetLayoutView="130" workbookViewId="0"/>
  </sheetViews>
  <sheetFormatPr defaultColWidth="9.140625" defaultRowHeight="12.75" x14ac:dyDescent="0.2"/>
  <cols>
    <col min="1" max="1" width="4.85546875" style="556" customWidth="1"/>
    <col min="2" max="2" width="50.42578125" style="557" customWidth="1"/>
    <col min="3" max="3" width="6.42578125" style="555" customWidth="1"/>
    <col min="4" max="4" width="5.42578125" style="548" customWidth="1"/>
    <col min="5" max="5" width="9.85546875" style="1033" customWidth="1"/>
    <col min="6" max="6" width="11.28515625" style="600" customWidth="1"/>
    <col min="7" max="7" width="10" style="1034" customWidth="1"/>
    <col min="8" max="8" width="8.140625" style="551" customWidth="1"/>
    <col min="9" max="9" width="5" style="551" customWidth="1"/>
    <col min="10" max="12" width="9.140625" style="551"/>
    <col min="13" max="13" width="16.42578125" style="552" customWidth="1"/>
    <col min="14" max="16384" width="9.140625" style="548"/>
  </cols>
  <sheetData>
    <row r="1" spans="1:13" ht="31.5" customHeight="1" thickBot="1" x14ac:dyDescent="0.25">
      <c r="A1" s="1020" t="s">
        <v>339</v>
      </c>
      <c r="B1" s="1179" t="s">
        <v>699</v>
      </c>
      <c r="C1" s="1180"/>
      <c r="D1" s="1180"/>
      <c r="E1" s="1180"/>
      <c r="F1" s="669"/>
      <c r="G1" s="550"/>
      <c r="H1" s="550"/>
    </row>
    <row r="2" spans="1:13" ht="15.75" x14ac:dyDescent="0.2">
      <c r="A2" s="1130"/>
      <c r="B2" s="548"/>
      <c r="E2" s="549"/>
      <c r="F2" s="666"/>
      <c r="G2" s="550"/>
      <c r="H2" s="550"/>
    </row>
    <row r="3" spans="1:13" ht="15.75" x14ac:dyDescent="0.2">
      <c r="A3" s="553"/>
      <c r="B3" s="1021" t="s">
        <v>141</v>
      </c>
      <c r="E3" s="600"/>
      <c r="G3" s="550"/>
      <c r="H3" s="550"/>
    </row>
    <row r="4" spans="1:13" ht="15.75" x14ac:dyDescent="0.2">
      <c r="A4" s="553"/>
      <c r="B4" s="1021"/>
      <c r="E4" s="600"/>
      <c r="G4" s="550"/>
      <c r="H4" s="550"/>
    </row>
    <row r="5" spans="1:13" ht="51" x14ac:dyDescent="0.2">
      <c r="A5" s="553"/>
      <c r="B5" s="1141" t="s">
        <v>941</v>
      </c>
      <c r="E5" s="600"/>
      <c r="G5" s="550"/>
      <c r="H5" s="550"/>
    </row>
    <row r="6" spans="1:13" x14ac:dyDescent="0.2">
      <c r="A6" s="553"/>
      <c r="B6" s="1141"/>
      <c r="E6" s="600"/>
      <c r="G6" s="550"/>
      <c r="H6" s="550"/>
    </row>
    <row r="7" spans="1:13" x14ac:dyDescent="0.2">
      <c r="A7" s="553">
        <v>1</v>
      </c>
      <c r="B7" s="554" t="s">
        <v>537</v>
      </c>
      <c r="E7" s="667"/>
      <c r="F7" s="667"/>
      <c r="G7" s="548"/>
      <c r="H7" s="548"/>
      <c r="I7" s="548"/>
      <c r="J7" s="548"/>
      <c r="K7" s="548"/>
      <c r="L7" s="548"/>
      <c r="M7" s="548"/>
    </row>
    <row r="8" spans="1:13" x14ac:dyDescent="0.2">
      <c r="A8" s="553"/>
      <c r="B8" s="554"/>
      <c r="E8" s="667"/>
      <c r="F8" s="667"/>
      <c r="G8" s="548"/>
      <c r="H8" s="548"/>
      <c r="I8" s="548"/>
      <c r="J8" s="548"/>
      <c r="K8" s="548"/>
      <c r="L8" s="548"/>
      <c r="M8" s="548"/>
    </row>
    <row r="9" spans="1:13" x14ac:dyDescent="0.2">
      <c r="A9" s="592" t="s">
        <v>260</v>
      </c>
      <c r="B9" s="554" t="s">
        <v>538</v>
      </c>
      <c r="D9" s="555"/>
      <c r="E9" s="667"/>
      <c r="F9" s="667"/>
      <c r="G9" s="548"/>
      <c r="H9" s="548"/>
      <c r="I9" s="548"/>
      <c r="J9" s="548"/>
      <c r="K9" s="548"/>
      <c r="L9" s="548"/>
      <c r="M9" s="548"/>
    </row>
    <row r="10" spans="1:13" ht="38.25" x14ac:dyDescent="0.2">
      <c r="A10" s="558" t="s">
        <v>539</v>
      </c>
      <c r="B10" s="557" t="s">
        <v>653</v>
      </c>
      <c r="C10" s="555">
        <v>1</v>
      </c>
      <c r="D10" s="555" t="s">
        <v>139</v>
      </c>
      <c r="E10" s="667"/>
      <c r="F10" s="667"/>
      <c r="G10" s="548"/>
      <c r="H10" s="548"/>
      <c r="I10" s="548"/>
      <c r="J10" s="548"/>
      <c r="K10" s="548"/>
      <c r="L10" s="548"/>
      <c r="M10" s="548"/>
    </row>
    <row r="11" spans="1:13" ht="25.5" x14ac:dyDescent="0.2">
      <c r="A11" s="558" t="s">
        <v>539</v>
      </c>
      <c r="B11" s="557" t="s">
        <v>540</v>
      </c>
      <c r="C11" s="555">
        <v>1</v>
      </c>
      <c r="D11" s="555" t="s">
        <v>1</v>
      </c>
      <c r="E11" s="667"/>
      <c r="F11" s="667"/>
      <c r="G11" s="548"/>
      <c r="H11" s="548"/>
      <c r="I11" s="548"/>
      <c r="J11" s="548"/>
      <c r="K11" s="548"/>
      <c r="L11" s="548"/>
      <c r="M11" s="548"/>
    </row>
    <row r="12" spans="1:13" ht="25.5" x14ac:dyDescent="0.2">
      <c r="A12" s="558" t="s">
        <v>539</v>
      </c>
      <c r="B12" s="557" t="s">
        <v>541</v>
      </c>
      <c r="C12" s="555">
        <v>4</v>
      </c>
      <c r="D12" s="555" t="s">
        <v>1</v>
      </c>
      <c r="E12" s="667"/>
      <c r="F12" s="667"/>
      <c r="G12" s="548"/>
      <c r="H12" s="548"/>
      <c r="I12" s="548"/>
      <c r="J12" s="548"/>
      <c r="K12" s="548"/>
      <c r="L12" s="548"/>
      <c r="M12" s="548"/>
    </row>
    <row r="13" spans="1:13" x14ac:dyDescent="0.2">
      <c r="A13" s="558" t="s">
        <v>539</v>
      </c>
      <c r="B13" s="557" t="s">
        <v>542</v>
      </c>
      <c r="C13" s="555">
        <v>1</v>
      </c>
      <c r="D13" s="555" t="s">
        <v>1</v>
      </c>
      <c r="E13" s="667"/>
      <c r="F13" s="667"/>
      <c r="G13" s="548"/>
      <c r="H13" s="548"/>
      <c r="I13" s="548"/>
      <c r="J13" s="548"/>
      <c r="K13" s="548"/>
      <c r="L13" s="548"/>
      <c r="M13" s="548"/>
    </row>
    <row r="14" spans="1:13" x14ac:dyDescent="0.2">
      <c r="A14" s="558" t="s">
        <v>539</v>
      </c>
      <c r="B14" s="557" t="s">
        <v>543</v>
      </c>
      <c r="C14" s="555">
        <v>1</v>
      </c>
      <c r="D14" s="555" t="s">
        <v>1</v>
      </c>
      <c r="E14" s="667"/>
      <c r="F14" s="667"/>
      <c r="G14" s="548"/>
      <c r="H14" s="548"/>
      <c r="I14" s="548"/>
      <c r="J14" s="548"/>
      <c r="K14" s="548"/>
      <c r="L14" s="548"/>
      <c r="M14" s="548"/>
    </row>
    <row r="15" spans="1:13" x14ac:dyDescent="0.2">
      <c r="A15" s="558" t="s">
        <v>539</v>
      </c>
      <c r="B15" s="557" t="s">
        <v>544</v>
      </c>
      <c r="C15" s="555">
        <v>6</v>
      </c>
      <c r="D15" s="555" t="s">
        <v>1</v>
      </c>
      <c r="E15" s="667"/>
      <c r="F15" s="667"/>
      <c r="G15" s="548"/>
      <c r="H15" s="548"/>
      <c r="I15" s="548"/>
      <c r="J15" s="548"/>
      <c r="K15" s="548"/>
      <c r="L15" s="548"/>
      <c r="M15" s="548"/>
    </row>
    <row r="16" spans="1:13" x14ac:dyDescent="0.2">
      <c r="A16" s="558" t="s">
        <v>539</v>
      </c>
      <c r="B16" s="557" t="s">
        <v>545</v>
      </c>
      <c r="C16" s="555">
        <v>1</v>
      </c>
      <c r="D16" s="555" t="s">
        <v>1</v>
      </c>
      <c r="E16" s="667"/>
      <c r="F16" s="667"/>
      <c r="G16" s="548"/>
      <c r="H16" s="548"/>
      <c r="I16" s="548"/>
      <c r="J16" s="548"/>
      <c r="K16" s="548"/>
      <c r="L16" s="548"/>
      <c r="M16" s="548"/>
    </row>
    <row r="17" spans="1:13" x14ac:dyDescent="0.2">
      <c r="A17" s="558" t="s">
        <v>539</v>
      </c>
      <c r="B17" s="557" t="s">
        <v>546</v>
      </c>
      <c r="C17" s="555">
        <v>2</v>
      </c>
      <c r="D17" s="555" t="s">
        <v>1</v>
      </c>
      <c r="E17" s="667"/>
      <c r="F17" s="667"/>
      <c r="G17" s="548"/>
      <c r="H17" s="548"/>
      <c r="I17" s="548"/>
      <c r="J17" s="548"/>
      <c r="K17" s="548"/>
      <c r="L17" s="548"/>
      <c r="M17" s="548"/>
    </row>
    <row r="18" spans="1:13" x14ac:dyDescent="0.2">
      <c r="A18" s="558" t="s">
        <v>539</v>
      </c>
      <c r="B18" s="559" t="s">
        <v>547</v>
      </c>
      <c r="C18" s="555">
        <v>1</v>
      </c>
      <c r="D18" s="555" t="s">
        <v>1</v>
      </c>
      <c r="E18" s="667"/>
      <c r="F18" s="667"/>
      <c r="G18" s="548"/>
      <c r="H18" s="548"/>
      <c r="I18" s="548"/>
      <c r="J18" s="548"/>
      <c r="K18" s="548"/>
      <c r="L18" s="548"/>
      <c r="M18" s="548"/>
    </row>
    <row r="19" spans="1:13" x14ac:dyDescent="0.2">
      <c r="A19" s="560" t="s">
        <v>539</v>
      </c>
      <c r="B19" s="561" t="s">
        <v>548</v>
      </c>
      <c r="C19" s="562">
        <v>1</v>
      </c>
      <c r="D19" s="562" t="s">
        <v>1</v>
      </c>
      <c r="E19" s="667"/>
      <c r="F19" s="667"/>
      <c r="G19" s="548"/>
      <c r="H19" s="548"/>
      <c r="I19" s="548"/>
      <c r="J19" s="548"/>
      <c r="K19" s="548"/>
      <c r="L19" s="548"/>
      <c r="M19" s="548"/>
    </row>
    <row r="20" spans="1:13" x14ac:dyDescent="0.2">
      <c r="A20" s="560" t="s">
        <v>539</v>
      </c>
      <c r="B20" s="561" t="s">
        <v>549</v>
      </c>
      <c r="C20" s="562">
        <v>1</v>
      </c>
      <c r="D20" s="562" t="s">
        <v>1</v>
      </c>
      <c r="E20" s="667"/>
      <c r="F20" s="667"/>
      <c r="G20" s="548"/>
      <c r="H20" s="548"/>
      <c r="I20" s="548"/>
      <c r="J20" s="548"/>
      <c r="K20" s="548"/>
      <c r="L20" s="548"/>
      <c r="M20" s="548"/>
    </row>
    <row r="21" spans="1:13" ht="25.5" x14ac:dyDescent="0.2">
      <c r="A21" s="558" t="s">
        <v>539</v>
      </c>
      <c r="B21" s="563" t="s">
        <v>550</v>
      </c>
      <c r="C21" s="555">
        <v>1</v>
      </c>
      <c r="D21" s="555" t="s">
        <v>1</v>
      </c>
      <c r="E21" s="667"/>
      <c r="F21" s="667"/>
      <c r="G21" s="548"/>
      <c r="H21" s="548"/>
      <c r="I21" s="548"/>
      <c r="J21" s="548"/>
      <c r="K21" s="548"/>
      <c r="L21" s="548"/>
      <c r="M21" s="548"/>
    </row>
    <row r="22" spans="1:13" x14ac:dyDescent="0.2">
      <c r="A22" s="558" t="s">
        <v>539</v>
      </c>
      <c r="B22" s="563" t="s">
        <v>551</v>
      </c>
      <c r="C22" s="555">
        <v>1</v>
      </c>
      <c r="D22" s="555" t="s">
        <v>1</v>
      </c>
      <c r="E22" s="667"/>
      <c r="F22" s="667"/>
      <c r="G22" s="548"/>
      <c r="H22" s="548"/>
      <c r="I22" s="548"/>
      <c r="J22" s="548"/>
      <c r="K22" s="548"/>
      <c r="L22" s="548"/>
      <c r="M22" s="548"/>
    </row>
    <row r="23" spans="1:13" x14ac:dyDescent="0.2">
      <c r="A23" s="558" t="s">
        <v>539</v>
      </c>
      <c r="B23" s="563" t="s">
        <v>552</v>
      </c>
      <c r="C23" s="555">
        <v>1</v>
      </c>
      <c r="D23" s="555" t="s">
        <v>1</v>
      </c>
      <c r="E23" s="667"/>
      <c r="F23" s="667"/>
      <c r="G23" s="548"/>
      <c r="H23" s="548"/>
      <c r="I23" s="548"/>
      <c r="J23" s="548"/>
      <c r="K23" s="548"/>
      <c r="L23" s="548"/>
      <c r="M23" s="548"/>
    </row>
    <row r="24" spans="1:13" x14ac:dyDescent="0.2">
      <c r="A24" s="558" t="s">
        <v>539</v>
      </c>
      <c r="B24" s="563" t="s">
        <v>553</v>
      </c>
      <c r="C24" s="564">
        <v>1</v>
      </c>
      <c r="D24" s="555" t="s">
        <v>1</v>
      </c>
      <c r="E24" s="667"/>
      <c r="F24" s="667"/>
      <c r="G24" s="548"/>
      <c r="H24" s="548"/>
      <c r="I24" s="548"/>
      <c r="J24" s="548"/>
      <c r="K24" s="548"/>
      <c r="L24" s="548"/>
      <c r="M24" s="548"/>
    </row>
    <row r="25" spans="1:13" x14ac:dyDescent="0.2">
      <c r="A25" s="558" t="s">
        <v>539</v>
      </c>
      <c r="B25" s="563" t="s">
        <v>554</v>
      </c>
      <c r="C25" s="564">
        <v>1</v>
      </c>
      <c r="D25" s="555" t="s">
        <v>1</v>
      </c>
      <c r="E25" s="667"/>
      <c r="F25" s="667"/>
      <c r="G25" s="548"/>
      <c r="H25" s="548"/>
      <c r="I25" s="548"/>
      <c r="J25" s="548"/>
      <c r="K25" s="548"/>
      <c r="L25" s="548"/>
      <c r="M25" s="548"/>
    </row>
    <row r="26" spans="1:13" x14ac:dyDescent="0.2">
      <c r="A26" s="558" t="s">
        <v>539</v>
      </c>
      <c r="B26" s="563" t="s">
        <v>555</v>
      </c>
      <c r="C26" s="564">
        <v>1</v>
      </c>
      <c r="D26" s="555" t="s">
        <v>1</v>
      </c>
      <c r="E26" s="667"/>
      <c r="F26" s="667"/>
      <c r="G26" s="548"/>
      <c r="H26" s="548"/>
      <c r="I26" s="548"/>
      <c r="J26" s="548"/>
      <c r="K26" s="548"/>
      <c r="L26" s="548"/>
      <c r="M26" s="548"/>
    </row>
    <row r="27" spans="1:13" x14ac:dyDescent="0.2">
      <c r="A27" s="558" t="s">
        <v>539</v>
      </c>
      <c r="B27" s="563" t="s">
        <v>556</v>
      </c>
      <c r="C27" s="564">
        <v>1</v>
      </c>
      <c r="D27" s="555" t="s">
        <v>1</v>
      </c>
      <c r="E27" s="667"/>
      <c r="F27" s="667"/>
      <c r="G27" s="548"/>
      <c r="H27" s="548"/>
      <c r="I27" s="548"/>
      <c r="J27" s="548"/>
      <c r="K27" s="548"/>
      <c r="L27" s="548"/>
      <c r="M27" s="548"/>
    </row>
    <row r="28" spans="1:13" x14ac:dyDescent="0.2">
      <c r="A28" s="558" t="s">
        <v>539</v>
      </c>
      <c r="B28" s="563" t="s">
        <v>557</v>
      </c>
      <c r="C28" s="564">
        <v>1</v>
      </c>
      <c r="D28" s="555" t="s">
        <v>1</v>
      </c>
      <c r="E28" s="667"/>
      <c r="F28" s="667"/>
      <c r="G28" s="548"/>
      <c r="H28" s="548"/>
      <c r="I28" s="548"/>
      <c r="J28" s="548"/>
      <c r="K28" s="548"/>
      <c r="L28" s="548"/>
      <c r="M28" s="548"/>
    </row>
    <row r="29" spans="1:13" x14ac:dyDescent="0.2">
      <c r="A29" s="558" t="s">
        <v>539</v>
      </c>
      <c r="B29" s="557" t="s">
        <v>558</v>
      </c>
      <c r="C29" s="565">
        <v>1</v>
      </c>
      <c r="D29" s="555" t="s">
        <v>1</v>
      </c>
      <c r="E29" s="667"/>
      <c r="F29" s="667"/>
      <c r="G29" s="548"/>
      <c r="H29" s="548"/>
      <c r="I29" s="548"/>
      <c r="J29" s="548"/>
      <c r="K29" s="548"/>
      <c r="L29" s="548"/>
      <c r="M29" s="548"/>
    </row>
    <row r="30" spans="1:13" x14ac:dyDescent="0.2">
      <c r="A30" s="558" t="s">
        <v>539</v>
      </c>
      <c r="B30" s="557" t="s">
        <v>559</v>
      </c>
      <c r="C30" s="565">
        <v>1</v>
      </c>
      <c r="D30" s="555" t="s">
        <v>1</v>
      </c>
      <c r="E30" s="667"/>
      <c r="F30" s="667"/>
      <c r="G30" s="548"/>
      <c r="H30" s="548"/>
      <c r="I30" s="548"/>
      <c r="J30" s="548"/>
      <c r="K30" s="548"/>
      <c r="L30" s="548"/>
      <c r="M30" s="548"/>
    </row>
    <row r="31" spans="1:13" x14ac:dyDescent="0.2">
      <c r="A31" s="558" t="s">
        <v>539</v>
      </c>
      <c r="B31" s="557" t="s">
        <v>560</v>
      </c>
      <c r="C31" s="565">
        <v>1</v>
      </c>
      <c r="D31" s="555" t="s">
        <v>1</v>
      </c>
      <c r="E31" s="667"/>
      <c r="F31" s="667"/>
      <c r="G31" s="548"/>
      <c r="H31" s="548"/>
      <c r="I31" s="548"/>
      <c r="J31" s="548"/>
      <c r="K31" s="548"/>
      <c r="L31" s="548"/>
      <c r="M31" s="548"/>
    </row>
    <row r="32" spans="1:13" x14ac:dyDescent="0.2">
      <c r="A32" s="558" t="s">
        <v>539</v>
      </c>
      <c r="B32" s="557" t="s">
        <v>561</v>
      </c>
      <c r="C32" s="555">
        <v>1</v>
      </c>
      <c r="D32" s="555" t="s">
        <v>1</v>
      </c>
      <c r="E32" s="667"/>
      <c r="F32" s="667"/>
      <c r="G32" s="548"/>
      <c r="H32" s="548"/>
      <c r="I32" s="548"/>
      <c r="J32" s="548"/>
      <c r="K32" s="548"/>
      <c r="L32" s="548"/>
      <c r="M32" s="548"/>
    </row>
    <row r="33" spans="1:14" x14ac:dyDescent="0.2">
      <c r="A33" s="558" t="s">
        <v>539</v>
      </c>
      <c r="B33" s="557" t="s">
        <v>562</v>
      </c>
      <c r="D33" s="555"/>
      <c r="E33" s="667"/>
      <c r="F33" s="667"/>
      <c r="G33" s="548"/>
      <c r="H33" s="548"/>
      <c r="I33" s="548"/>
      <c r="J33" s="548"/>
      <c r="K33" s="548"/>
      <c r="L33" s="548"/>
      <c r="M33" s="548"/>
    </row>
    <row r="34" spans="1:14" x14ac:dyDescent="0.2">
      <c r="A34" s="558"/>
      <c r="B34" s="557" t="s">
        <v>563</v>
      </c>
      <c r="C34" s="555">
        <v>1</v>
      </c>
      <c r="D34" s="555" t="s">
        <v>139</v>
      </c>
      <c r="E34" s="667"/>
      <c r="F34" s="667"/>
      <c r="G34" s="548"/>
      <c r="H34" s="548"/>
      <c r="I34" s="548"/>
      <c r="J34" s="548"/>
      <c r="K34" s="548"/>
      <c r="L34" s="548"/>
      <c r="M34" s="548"/>
    </row>
    <row r="35" spans="1:14" x14ac:dyDescent="0.2">
      <c r="A35" s="558"/>
      <c r="D35" s="555"/>
      <c r="E35" s="667"/>
      <c r="F35" s="667"/>
      <c r="G35" s="548"/>
      <c r="H35" s="548"/>
      <c r="I35" s="548"/>
      <c r="J35" s="548"/>
      <c r="K35" s="548"/>
      <c r="L35" s="548"/>
      <c r="M35" s="548"/>
    </row>
    <row r="36" spans="1:14" x14ac:dyDescent="0.2">
      <c r="A36" s="558"/>
      <c r="B36" s="557" t="s">
        <v>564</v>
      </c>
      <c r="D36" s="555"/>
      <c r="E36" s="667"/>
      <c r="F36" s="667"/>
      <c r="G36" s="548"/>
      <c r="H36" s="548"/>
      <c r="I36" s="548"/>
      <c r="J36" s="548"/>
      <c r="K36" s="548"/>
      <c r="L36" s="548"/>
      <c r="M36" s="548"/>
    </row>
    <row r="37" spans="1:14" x14ac:dyDescent="0.2">
      <c r="A37" s="558"/>
      <c r="B37" s="1022"/>
      <c r="C37" s="1023"/>
      <c r="D37" s="1023"/>
      <c r="E37" s="1024"/>
      <c r="F37" s="1024"/>
      <c r="G37" s="548"/>
      <c r="H37" s="548"/>
      <c r="I37" s="548"/>
      <c r="J37" s="548"/>
      <c r="K37" s="548"/>
      <c r="L37" s="548"/>
      <c r="M37" s="548"/>
    </row>
    <row r="38" spans="1:14" ht="13.5" thickBot="1" x14ac:dyDescent="0.25">
      <c r="A38" s="558"/>
      <c r="B38" s="594" t="s">
        <v>565</v>
      </c>
      <c r="C38" s="594"/>
      <c r="D38" s="594"/>
      <c r="E38" s="595"/>
      <c r="F38" s="595"/>
      <c r="G38" s="548"/>
      <c r="H38" s="548"/>
      <c r="I38" s="548"/>
      <c r="J38" s="548"/>
      <c r="K38" s="548"/>
      <c r="L38" s="548"/>
      <c r="M38" s="548"/>
    </row>
    <row r="39" spans="1:14" ht="13.5" thickTop="1" x14ac:dyDescent="0.2">
      <c r="A39" s="558"/>
      <c r="D39" s="555"/>
      <c r="E39" s="667"/>
      <c r="F39" s="667"/>
      <c r="G39" s="548"/>
      <c r="H39" s="548"/>
      <c r="I39" s="548"/>
      <c r="J39" s="548"/>
      <c r="K39" s="548"/>
      <c r="L39" s="548"/>
      <c r="M39" s="548"/>
    </row>
    <row r="40" spans="1:14" x14ac:dyDescent="0.2">
      <c r="A40" s="558"/>
      <c r="D40" s="555"/>
      <c r="E40" s="667"/>
      <c r="F40" s="667"/>
      <c r="G40" s="548"/>
      <c r="H40" s="548"/>
      <c r="I40" s="548"/>
      <c r="J40" s="548"/>
      <c r="K40" s="548"/>
      <c r="L40" s="548"/>
      <c r="M40" s="548"/>
    </row>
    <row r="41" spans="1:14" x14ac:dyDescent="0.2">
      <c r="A41" s="553">
        <v>2</v>
      </c>
      <c r="B41" s="554" t="s">
        <v>566</v>
      </c>
      <c r="E41" s="709"/>
      <c r="G41" s="567"/>
      <c r="H41" s="557"/>
      <c r="I41" s="557"/>
      <c r="J41" s="568"/>
      <c r="K41" s="566"/>
      <c r="L41" s="566"/>
      <c r="M41" s="587"/>
      <c r="N41" s="557"/>
    </row>
    <row r="42" spans="1:14" x14ac:dyDescent="0.2">
      <c r="E42" s="709"/>
      <c r="G42" s="567"/>
      <c r="H42" s="557"/>
      <c r="I42" s="557"/>
      <c r="J42" s="568"/>
      <c r="K42" s="566"/>
      <c r="L42" s="566"/>
      <c r="M42" s="587"/>
      <c r="N42" s="557"/>
    </row>
    <row r="43" spans="1:14" x14ac:dyDescent="0.2">
      <c r="A43" s="558" t="s">
        <v>539</v>
      </c>
      <c r="B43" s="557" t="s">
        <v>567</v>
      </c>
      <c r="C43" s="555">
        <v>4</v>
      </c>
      <c r="D43" s="555" t="s">
        <v>8</v>
      </c>
      <c r="E43" s="667"/>
      <c r="F43" s="667"/>
      <c r="G43" s="548"/>
      <c r="H43" s="548"/>
      <c r="I43" s="548"/>
      <c r="J43" s="548"/>
      <c r="K43" s="548"/>
      <c r="L43" s="548"/>
      <c r="M43" s="548"/>
    </row>
    <row r="44" spans="1:14" ht="25.5" x14ac:dyDescent="0.2">
      <c r="A44" s="556" t="s">
        <v>539</v>
      </c>
      <c r="B44" s="557" t="s">
        <v>568</v>
      </c>
      <c r="C44" s="555">
        <v>15</v>
      </c>
      <c r="D44" s="569" t="s">
        <v>8</v>
      </c>
      <c r="E44" s="667"/>
      <c r="F44" s="667"/>
      <c r="G44" s="548"/>
      <c r="H44" s="548"/>
      <c r="I44" s="548"/>
      <c r="J44" s="548"/>
      <c r="K44" s="548"/>
      <c r="L44" s="548"/>
      <c r="M44" s="548"/>
    </row>
    <row r="45" spans="1:14" x14ac:dyDescent="0.2">
      <c r="A45" s="556" t="s">
        <v>539</v>
      </c>
      <c r="B45" s="557" t="s">
        <v>569</v>
      </c>
      <c r="C45" s="555">
        <v>5</v>
      </c>
      <c r="D45" s="555" t="s">
        <v>8</v>
      </c>
      <c r="E45" s="709"/>
      <c r="F45" s="667"/>
      <c r="G45" s="567"/>
      <c r="H45" s="557"/>
      <c r="I45" s="557"/>
      <c r="J45" s="568"/>
      <c r="K45" s="566"/>
      <c r="L45" s="566"/>
      <c r="M45" s="587"/>
      <c r="N45" s="557"/>
    </row>
    <row r="46" spans="1:14" x14ac:dyDescent="0.2">
      <c r="B46" s="1025"/>
      <c r="C46" s="1025"/>
      <c r="D46" s="1025"/>
      <c r="E46" s="1026"/>
      <c r="F46" s="1027"/>
      <c r="G46" s="567"/>
      <c r="H46" s="557"/>
      <c r="I46" s="557"/>
      <c r="J46" s="568"/>
      <c r="K46" s="566"/>
      <c r="L46" s="566"/>
      <c r="M46" s="587"/>
      <c r="N46" s="557"/>
    </row>
    <row r="47" spans="1:14" ht="13.5" thickBot="1" x14ac:dyDescent="0.25">
      <c r="B47" s="594" t="s">
        <v>570</v>
      </c>
      <c r="C47" s="594"/>
      <c r="D47" s="594"/>
      <c r="E47" s="597"/>
      <c r="F47" s="597"/>
      <c r="G47" s="567"/>
      <c r="H47" s="557"/>
      <c r="I47" s="557"/>
      <c r="J47" s="570"/>
      <c r="K47" s="570"/>
      <c r="L47" s="570"/>
      <c r="M47" s="587"/>
      <c r="N47" s="557"/>
    </row>
    <row r="48" spans="1:14" ht="13.5" thickTop="1" x14ac:dyDescent="0.2">
      <c r="D48" s="555"/>
      <c r="E48" s="709"/>
      <c r="G48" s="567"/>
      <c r="H48" s="557"/>
      <c r="I48" s="557"/>
      <c r="J48" s="570"/>
      <c r="K48" s="570"/>
      <c r="L48" s="570"/>
      <c r="M48" s="587"/>
      <c r="N48" s="557"/>
    </row>
    <row r="49" spans="1:16" x14ac:dyDescent="0.2">
      <c r="D49" s="555"/>
      <c r="E49" s="709"/>
      <c r="G49" s="567"/>
      <c r="H49" s="557"/>
      <c r="I49" s="557"/>
      <c r="J49" s="570"/>
      <c r="K49" s="570"/>
      <c r="L49" s="570"/>
      <c r="M49" s="587"/>
      <c r="N49" s="557"/>
    </row>
    <row r="50" spans="1:16" x14ac:dyDescent="0.2">
      <c r="A50" s="553">
        <v>3</v>
      </c>
      <c r="B50" s="554" t="s">
        <v>571</v>
      </c>
      <c r="D50" s="555"/>
      <c r="E50" s="709"/>
      <c r="G50" s="567"/>
      <c r="H50" s="557"/>
      <c r="I50" s="557"/>
      <c r="J50" s="570"/>
      <c r="K50" s="570"/>
      <c r="L50" s="570"/>
      <c r="M50" s="587"/>
      <c r="N50" s="557"/>
    </row>
    <row r="51" spans="1:16" x14ac:dyDescent="0.2">
      <c r="D51" s="555"/>
      <c r="E51" s="709"/>
      <c r="G51" s="567"/>
      <c r="H51" s="557"/>
      <c r="I51" s="557"/>
      <c r="J51" s="570"/>
      <c r="K51" s="570"/>
      <c r="L51" s="570"/>
      <c r="M51" s="587"/>
      <c r="N51" s="557"/>
    </row>
    <row r="52" spans="1:16" x14ac:dyDescent="0.2">
      <c r="A52" s="556" t="s">
        <v>539</v>
      </c>
      <c r="B52" s="557" t="s">
        <v>572</v>
      </c>
      <c r="C52" s="555">
        <v>40</v>
      </c>
      <c r="D52" s="569" t="s">
        <v>8</v>
      </c>
      <c r="E52" s="709"/>
      <c r="F52" s="667"/>
      <c r="G52" s="548"/>
      <c r="H52" s="548"/>
      <c r="I52" s="548"/>
      <c r="J52" s="548"/>
      <c r="K52" s="548"/>
      <c r="L52" s="548"/>
      <c r="M52" s="548"/>
    </row>
    <row r="53" spans="1:16" x14ac:dyDescent="0.2">
      <c r="A53" s="556" t="s">
        <v>539</v>
      </c>
      <c r="B53" s="557" t="s">
        <v>573</v>
      </c>
      <c r="C53" s="555">
        <v>13</v>
      </c>
      <c r="D53" s="555" t="s">
        <v>1</v>
      </c>
      <c r="E53" s="709"/>
      <c r="F53" s="667"/>
      <c r="G53" s="567"/>
      <c r="H53" s="557"/>
      <c r="I53" s="557"/>
      <c r="J53" s="570"/>
      <c r="K53" s="570"/>
      <c r="L53" s="570"/>
      <c r="M53" s="587"/>
      <c r="N53" s="557"/>
    </row>
    <row r="54" spans="1:16" ht="25.5" x14ac:dyDescent="0.2">
      <c r="A54" s="556" t="s">
        <v>539</v>
      </c>
      <c r="B54" s="557" t="s">
        <v>574</v>
      </c>
      <c r="C54" s="555">
        <v>1</v>
      </c>
      <c r="D54" s="569" t="s">
        <v>1</v>
      </c>
      <c r="E54" s="709"/>
      <c r="F54" s="667"/>
      <c r="G54" s="548"/>
      <c r="H54" s="548"/>
      <c r="I54" s="548"/>
      <c r="J54" s="548"/>
      <c r="K54" s="548"/>
      <c r="L54" s="548"/>
      <c r="M54" s="548"/>
    </row>
    <row r="55" spans="1:16" x14ac:dyDescent="0.2">
      <c r="A55" s="556" t="s">
        <v>539</v>
      </c>
      <c r="B55" s="557" t="s">
        <v>575</v>
      </c>
      <c r="C55" s="555">
        <v>2</v>
      </c>
      <c r="D55" s="569" t="s">
        <v>1</v>
      </c>
      <c r="E55" s="709"/>
      <c r="F55" s="667"/>
      <c r="G55" s="548"/>
      <c r="H55" s="548"/>
      <c r="I55" s="548"/>
      <c r="J55" s="548"/>
      <c r="K55" s="548"/>
      <c r="L55" s="548"/>
      <c r="M55" s="548"/>
    </row>
    <row r="56" spans="1:16" x14ac:dyDescent="0.2">
      <c r="A56" s="556" t="s">
        <v>539</v>
      </c>
      <c r="B56" s="557" t="s">
        <v>576</v>
      </c>
      <c r="C56" s="555">
        <v>6</v>
      </c>
      <c r="D56" s="569" t="s">
        <v>1</v>
      </c>
      <c r="E56" s="709"/>
      <c r="F56" s="667"/>
      <c r="G56" s="548"/>
      <c r="H56" s="548"/>
      <c r="I56" s="548"/>
      <c r="J56" s="548"/>
      <c r="K56" s="548"/>
      <c r="L56" s="548"/>
      <c r="M56" s="548"/>
    </row>
    <row r="57" spans="1:16" x14ac:dyDescent="0.2">
      <c r="A57" s="556" t="s">
        <v>539</v>
      </c>
      <c r="B57" s="557" t="s">
        <v>577</v>
      </c>
      <c r="C57" s="555">
        <v>1</v>
      </c>
      <c r="D57" s="569" t="s">
        <v>1</v>
      </c>
      <c r="E57" s="709"/>
      <c r="F57" s="667"/>
      <c r="G57" s="548"/>
      <c r="H57" s="548"/>
      <c r="I57" s="548"/>
      <c r="J57" s="548"/>
      <c r="K57" s="548"/>
      <c r="L57" s="548"/>
      <c r="M57" s="548"/>
    </row>
    <row r="58" spans="1:16" x14ac:dyDescent="0.2">
      <c r="A58" s="571" t="s">
        <v>539</v>
      </c>
      <c r="B58" s="572" t="s">
        <v>578</v>
      </c>
      <c r="C58" s="573">
        <v>6</v>
      </c>
      <c r="D58" s="574" t="s">
        <v>1</v>
      </c>
      <c r="E58" s="709"/>
      <c r="F58" s="667"/>
      <c r="G58" s="575"/>
      <c r="H58" s="572"/>
      <c r="I58" s="572"/>
      <c r="J58" s="576"/>
      <c r="K58" s="577"/>
      <c r="L58" s="577"/>
      <c r="M58" s="1028"/>
      <c r="N58" s="572"/>
      <c r="O58" s="578"/>
      <c r="P58" s="578"/>
    </row>
    <row r="59" spans="1:16" ht="25.5" x14ac:dyDescent="0.2">
      <c r="A59" s="556" t="s">
        <v>539</v>
      </c>
      <c r="B59" s="557" t="s">
        <v>579</v>
      </c>
      <c r="C59" s="555">
        <v>7</v>
      </c>
      <c r="D59" s="555" t="s">
        <v>8</v>
      </c>
      <c r="E59" s="709"/>
      <c r="F59" s="667"/>
      <c r="G59" s="548"/>
      <c r="H59" s="548"/>
      <c r="I59" s="548"/>
      <c r="J59" s="548"/>
      <c r="K59" s="548"/>
      <c r="L59" s="548"/>
      <c r="M59" s="548"/>
    </row>
    <row r="60" spans="1:16" x14ac:dyDescent="0.2">
      <c r="A60" s="556" t="s">
        <v>539</v>
      </c>
      <c r="B60" s="557" t="s">
        <v>580</v>
      </c>
      <c r="C60" s="555">
        <v>2</v>
      </c>
      <c r="D60" s="555" t="s">
        <v>8</v>
      </c>
      <c r="E60" s="709"/>
      <c r="F60" s="667"/>
      <c r="G60" s="548"/>
      <c r="H60" s="548"/>
      <c r="I60" s="548"/>
      <c r="J60" s="548"/>
      <c r="K60" s="548"/>
      <c r="L60" s="548"/>
      <c r="M60" s="548"/>
    </row>
    <row r="61" spans="1:16" x14ac:dyDescent="0.2">
      <c r="B61" s="1029"/>
      <c r="C61" s="1025"/>
      <c r="D61" s="1025"/>
      <c r="E61" s="1030"/>
      <c r="F61" s="1026"/>
      <c r="G61" s="567"/>
      <c r="H61" s="557"/>
      <c r="I61" s="557"/>
      <c r="J61" s="570"/>
      <c r="K61" s="570"/>
      <c r="L61" s="570"/>
      <c r="M61" s="587"/>
      <c r="N61" s="557"/>
    </row>
    <row r="62" spans="1:16" ht="13.5" thickBot="1" x14ac:dyDescent="0.25">
      <c r="B62" s="593" t="s">
        <v>581</v>
      </c>
      <c r="C62" s="594"/>
      <c r="D62" s="594"/>
      <c r="E62" s="596"/>
      <c r="F62" s="597"/>
      <c r="G62" s="567"/>
      <c r="H62" s="557"/>
      <c r="I62" s="557"/>
      <c r="J62" s="570"/>
      <c r="K62" s="570"/>
      <c r="L62" s="570"/>
      <c r="M62" s="587"/>
      <c r="N62" s="557"/>
    </row>
    <row r="63" spans="1:16" ht="13.5" thickTop="1" x14ac:dyDescent="0.2">
      <c r="D63" s="555"/>
      <c r="E63" s="709"/>
      <c r="G63" s="567"/>
      <c r="H63" s="557"/>
      <c r="I63" s="557"/>
      <c r="J63" s="570"/>
      <c r="K63" s="570"/>
      <c r="L63" s="570"/>
      <c r="M63" s="587"/>
      <c r="N63" s="557"/>
    </row>
    <row r="64" spans="1:16" x14ac:dyDescent="0.2">
      <c r="D64" s="555"/>
      <c r="E64" s="709"/>
      <c r="G64" s="567"/>
      <c r="H64" s="557"/>
      <c r="I64" s="557"/>
      <c r="J64" s="570"/>
      <c r="K64" s="570"/>
      <c r="L64" s="570"/>
      <c r="M64" s="587"/>
      <c r="N64" s="557"/>
    </row>
    <row r="65" spans="1:16" x14ac:dyDescent="0.2">
      <c r="A65" s="617">
        <v>4</v>
      </c>
      <c r="B65" s="618" t="s">
        <v>582</v>
      </c>
      <c r="C65" s="581"/>
      <c r="D65" s="581"/>
      <c r="E65" s="710"/>
      <c r="F65" s="705"/>
      <c r="G65" s="583"/>
      <c r="H65" s="580"/>
      <c r="I65" s="580"/>
      <c r="J65" s="582"/>
      <c r="K65" s="582"/>
      <c r="L65" s="582"/>
      <c r="M65" s="636"/>
      <c r="N65" s="580"/>
      <c r="O65" s="584"/>
      <c r="P65" s="584"/>
    </row>
    <row r="66" spans="1:16" x14ac:dyDescent="0.2">
      <c r="A66" s="579" t="s">
        <v>539</v>
      </c>
      <c r="B66" s="580" t="s">
        <v>583</v>
      </c>
      <c r="C66" s="581">
        <v>1</v>
      </c>
      <c r="D66" s="581" t="s">
        <v>139</v>
      </c>
      <c r="E66" s="710"/>
      <c r="F66" s="667"/>
      <c r="G66" s="583"/>
      <c r="H66" s="580"/>
      <c r="I66" s="580"/>
      <c r="J66" s="582"/>
      <c r="K66" s="582"/>
      <c r="L66" s="582"/>
      <c r="M66" s="636"/>
      <c r="N66" s="580"/>
      <c r="O66" s="584"/>
      <c r="P66" s="584"/>
    </row>
    <row r="67" spans="1:16" x14ac:dyDescent="0.2">
      <c r="A67" s="579" t="s">
        <v>539</v>
      </c>
      <c r="B67" s="580" t="s">
        <v>584</v>
      </c>
      <c r="C67" s="581">
        <v>1</v>
      </c>
      <c r="D67" s="581" t="s">
        <v>139</v>
      </c>
      <c r="E67" s="710"/>
      <c r="F67" s="667"/>
      <c r="G67" s="583"/>
      <c r="H67" s="580"/>
      <c r="I67" s="580"/>
      <c r="J67" s="582"/>
      <c r="K67" s="582"/>
      <c r="L67" s="582"/>
      <c r="M67" s="636"/>
      <c r="N67" s="580"/>
      <c r="O67" s="584"/>
      <c r="P67" s="584"/>
    </row>
    <row r="68" spans="1:16" ht="38.25" x14ac:dyDescent="0.2">
      <c r="A68" s="579" t="s">
        <v>539</v>
      </c>
      <c r="B68" s="580" t="s">
        <v>585</v>
      </c>
      <c r="C68" s="581">
        <v>1</v>
      </c>
      <c r="D68" s="581" t="s">
        <v>139</v>
      </c>
      <c r="E68" s="710"/>
      <c r="F68" s="667"/>
      <c r="G68" s="583"/>
      <c r="H68" s="580"/>
      <c r="I68" s="580"/>
      <c r="J68" s="582"/>
      <c r="K68" s="582"/>
      <c r="L68" s="582"/>
      <c r="M68" s="636"/>
      <c r="N68" s="580"/>
      <c r="O68" s="584"/>
      <c r="P68" s="584"/>
    </row>
    <row r="69" spans="1:16" x14ac:dyDescent="0.2">
      <c r="A69" s="579" t="s">
        <v>539</v>
      </c>
      <c r="B69" s="580" t="s">
        <v>586</v>
      </c>
      <c r="C69" s="581">
        <v>1</v>
      </c>
      <c r="D69" s="581" t="s">
        <v>139</v>
      </c>
      <c r="E69" s="710"/>
      <c r="F69" s="667"/>
      <c r="G69" s="583"/>
      <c r="H69" s="580"/>
      <c r="I69" s="580"/>
      <c r="J69" s="582"/>
      <c r="K69" s="582"/>
      <c r="L69" s="582"/>
      <c r="M69" s="636"/>
      <c r="N69" s="580"/>
      <c r="O69" s="584"/>
      <c r="P69" s="584"/>
    </row>
    <row r="70" spans="1:16" x14ac:dyDescent="0.2">
      <c r="A70" s="579" t="s">
        <v>539</v>
      </c>
      <c r="B70" s="580" t="s">
        <v>587</v>
      </c>
      <c r="C70" s="581">
        <v>1</v>
      </c>
      <c r="D70" s="581" t="s">
        <v>139</v>
      </c>
      <c r="E70" s="710"/>
      <c r="F70" s="667"/>
      <c r="G70" s="583"/>
      <c r="H70" s="580"/>
      <c r="I70" s="580"/>
      <c r="J70" s="582"/>
      <c r="K70" s="582"/>
      <c r="L70" s="582"/>
      <c r="M70" s="636"/>
      <c r="N70" s="580"/>
      <c r="O70" s="584"/>
      <c r="P70" s="584"/>
    </row>
    <row r="71" spans="1:16" x14ac:dyDescent="0.2">
      <c r="A71" s="579"/>
      <c r="B71" s="598"/>
      <c r="C71" s="598"/>
      <c r="D71" s="598"/>
      <c r="E71" s="642"/>
      <c r="F71" s="642"/>
      <c r="G71" s="583"/>
      <c r="H71" s="580"/>
      <c r="I71" s="580"/>
      <c r="J71" s="582"/>
      <c r="K71" s="582"/>
      <c r="L71" s="582"/>
      <c r="M71" s="636"/>
      <c r="N71" s="580"/>
      <c r="O71" s="584"/>
      <c r="P71" s="584"/>
    </row>
    <row r="72" spans="1:16" ht="13.5" thickBot="1" x14ac:dyDescent="0.25">
      <c r="A72" s="579"/>
      <c r="B72" s="599" t="s">
        <v>588</v>
      </c>
      <c r="C72" s="599"/>
      <c r="D72" s="599"/>
      <c r="E72" s="643"/>
      <c r="F72" s="643"/>
      <c r="G72" s="583"/>
      <c r="H72" s="580"/>
      <c r="I72" s="580"/>
      <c r="J72" s="582"/>
      <c r="K72" s="582"/>
      <c r="L72" s="582"/>
      <c r="M72" s="636"/>
      <c r="N72" s="580"/>
      <c r="O72" s="584"/>
      <c r="P72" s="584"/>
    </row>
    <row r="73" spans="1:16" ht="13.5" thickTop="1" x14ac:dyDescent="0.2">
      <c r="D73" s="555"/>
      <c r="E73" s="709"/>
      <c r="G73" s="567"/>
      <c r="H73" s="557"/>
      <c r="I73" s="557"/>
      <c r="J73" s="570"/>
      <c r="K73" s="570"/>
      <c r="L73" s="570"/>
      <c r="M73" s="587"/>
      <c r="N73" s="557"/>
    </row>
    <row r="74" spans="1:16" x14ac:dyDescent="0.2">
      <c r="D74" s="555"/>
      <c r="E74" s="709"/>
      <c r="G74" s="567"/>
      <c r="H74" s="557"/>
      <c r="I74" s="557"/>
      <c r="J74" s="570"/>
      <c r="K74" s="570"/>
      <c r="L74" s="570"/>
      <c r="M74" s="587"/>
      <c r="N74" s="557"/>
    </row>
    <row r="75" spans="1:16" x14ac:dyDescent="0.2">
      <c r="A75" s="553">
        <v>5</v>
      </c>
      <c r="B75" s="554" t="s">
        <v>134</v>
      </c>
      <c r="D75" s="555"/>
      <c r="E75" s="709"/>
      <c r="G75" s="567"/>
      <c r="H75" s="557"/>
      <c r="I75" s="557"/>
      <c r="J75" s="570"/>
      <c r="K75" s="570"/>
      <c r="L75" s="570"/>
      <c r="M75" s="587"/>
      <c r="N75" s="557"/>
    </row>
    <row r="76" spans="1:16" ht="17.25" customHeight="1" x14ac:dyDescent="0.2">
      <c r="A76" s="579" t="s">
        <v>539</v>
      </c>
      <c r="B76" s="662" t="s">
        <v>652</v>
      </c>
      <c r="C76" s="581"/>
      <c r="D76" s="581"/>
      <c r="E76" s="710"/>
      <c r="F76" s="667"/>
      <c r="G76" s="583"/>
      <c r="H76" s="580"/>
      <c r="I76" s="580"/>
      <c r="J76" s="582"/>
      <c r="K76" s="582"/>
      <c r="L76" s="582"/>
      <c r="M76" s="636"/>
      <c r="N76" s="580"/>
      <c r="O76" s="584"/>
      <c r="P76" s="584"/>
    </row>
    <row r="77" spans="1:16" ht="76.5" x14ac:dyDescent="0.2">
      <c r="A77" s="579" t="s">
        <v>539</v>
      </c>
      <c r="B77" s="580" t="s">
        <v>654</v>
      </c>
      <c r="C77" s="581">
        <v>1</v>
      </c>
      <c r="D77" s="581" t="s">
        <v>139</v>
      </c>
      <c r="E77" s="710"/>
      <c r="F77" s="667"/>
      <c r="G77" s="583"/>
      <c r="H77" s="580"/>
      <c r="I77" s="580"/>
      <c r="J77" s="582"/>
      <c r="K77" s="582"/>
      <c r="L77" s="582"/>
      <c r="M77" s="636"/>
      <c r="N77" s="580"/>
      <c r="O77" s="584"/>
      <c r="P77" s="584"/>
    </row>
    <row r="78" spans="1:16" x14ac:dyDescent="0.2">
      <c r="A78" s="579"/>
      <c r="B78" s="580"/>
      <c r="C78" s="581"/>
      <c r="D78" s="581"/>
      <c r="E78" s="710"/>
      <c r="F78" s="667"/>
      <c r="G78" s="583"/>
      <c r="H78" s="580"/>
      <c r="I78" s="580"/>
      <c r="J78" s="582"/>
      <c r="K78" s="582"/>
      <c r="L78" s="582"/>
      <c r="M78" s="636"/>
      <c r="N78" s="580"/>
      <c r="O78" s="584"/>
      <c r="P78" s="584"/>
    </row>
    <row r="79" spans="1:16" x14ac:dyDescent="0.2">
      <c r="B79" s="1025"/>
      <c r="C79" s="1025"/>
      <c r="D79" s="1025"/>
      <c r="E79" s="1026"/>
      <c r="F79" s="1026"/>
      <c r="G79" s="567"/>
      <c r="H79" s="557"/>
      <c r="I79" s="557"/>
      <c r="J79" s="570"/>
      <c r="K79" s="570"/>
      <c r="L79" s="570"/>
      <c r="M79" s="587"/>
      <c r="N79" s="557"/>
    </row>
    <row r="80" spans="1:16" ht="13.5" thickBot="1" x14ac:dyDescent="0.25">
      <c r="B80" s="594" t="s">
        <v>590</v>
      </c>
      <c r="C80" s="594"/>
      <c r="D80" s="594"/>
      <c r="E80" s="597"/>
      <c r="F80" s="597"/>
      <c r="G80" s="567"/>
      <c r="H80" s="557"/>
      <c r="I80" s="557"/>
      <c r="J80" s="570"/>
      <c r="K80" s="570"/>
      <c r="L80" s="570"/>
      <c r="M80" s="587"/>
      <c r="N80" s="557"/>
    </row>
    <row r="81" spans="1:14" ht="13.5" thickTop="1" x14ac:dyDescent="0.2">
      <c r="B81" s="659"/>
      <c r="C81" s="659"/>
      <c r="D81" s="659"/>
      <c r="E81" s="660"/>
      <c r="F81" s="660"/>
      <c r="G81" s="567"/>
      <c r="H81" s="557"/>
      <c r="I81" s="557"/>
      <c r="J81" s="570"/>
      <c r="K81" s="570"/>
      <c r="L81" s="570"/>
      <c r="M81" s="587"/>
      <c r="N81" s="557"/>
    </row>
    <row r="82" spans="1:14" x14ac:dyDescent="0.2">
      <c r="B82" s="659"/>
      <c r="C82" s="659"/>
      <c r="D82" s="659"/>
      <c r="E82" s="660"/>
      <c r="F82" s="660"/>
      <c r="G82" s="567"/>
      <c r="H82" s="557"/>
      <c r="I82" s="557"/>
      <c r="J82" s="570"/>
      <c r="K82" s="570"/>
      <c r="L82" s="570"/>
      <c r="M82" s="587"/>
      <c r="N82" s="557"/>
    </row>
    <row r="83" spans="1:14" x14ac:dyDescent="0.2">
      <c r="A83" s="617" t="s">
        <v>336</v>
      </c>
      <c r="B83" s="618" t="s">
        <v>112</v>
      </c>
      <c r="C83" s="581"/>
      <c r="D83" s="581"/>
      <c r="E83" s="705"/>
      <c r="F83" s="705"/>
      <c r="G83" s="567"/>
      <c r="H83" s="557"/>
      <c r="I83" s="557"/>
      <c r="J83" s="570"/>
      <c r="K83" s="570"/>
      <c r="L83" s="570"/>
      <c r="M83" s="587"/>
      <c r="N83" s="557"/>
    </row>
    <row r="84" spans="1:14" x14ac:dyDescent="0.2">
      <c r="A84" s="672" t="s">
        <v>539</v>
      </c>
      <c r="B84" s="172" t="s">
        <v>197</v>
      </c>
      <c r="C84" s="173" t="s">
        <v>139</v>
      </c>
      <c r="D84" s="162">
        <v>1</v>
      </c>
      <c r="E84" s="705"/>
      <c r="F84" s="711"/>
      <c r="G84" s="567"/>
      <c r="H84" s="557"/>
      <c r="I84" s="557"/>
      <c r="J84" s="570"/>
      <c r="K84" s="570"/>
      <c r="L84" s="570"/>
      <c r="M84" s="587"/>
      <c r="N84" s="557"/>
    </row>
    <row r="85" spans="1:14" x14ac:dyDescent="0.2">
      <c r="A85" s="152"/>
      <c r="B85" s="172"/>
      <c r="C85" s="173"/>
      <c r="D85" s="162"/>
      <c r="E85" s="705"/>
      <c r="F85" s="711"/>
      <c r="G85" s="567"/>
      <c r="H85" s="557"/>
      <c r="I85" s="557"/>
      <c r="J85" s="570"/>
      <c r="K85" s="570"/>
      <c r="L85" s="570"/>
      <c r="M85" s="587"/>
      <c r="N85" s="557"/>
    </row>
    <row r="86" spans="1:14" ht="38.25" x14ac:dyDescent="0.2">
      <c r="A86" s="672" t="s">
        <v>658</v>
      </c>
      <c r="B86" s="174" t="s">
        <v>660</v>
      </c>
      <c r="C86" s="154" t="s">
        <v>139</v>
      </c>
      <c r="D86" s="155">
        <v>1</v>
      </c>
      <c r="E86" s="705"/>
      <c r="F86" s="711"/>
      <c r="G86" s="567"/>
      <c r="H86" s="557"/>
      <c r="I86" s="557"/>
      <c r="J86" s="570"/>
      <c r="K86" s="570"/>
      <c r="L86" s="570"/>
      <c r="M86" s="587"/>
      <c r="N86" s="557"/>
    </row>
    <row r="87" spans="1:14" x14ac:dyDescent="0.2">
      <c r="A87" s="152"/>
      <c r="B87" s="174"/>
      <c r="C87" s="154"/>
      <c r="D87" s="155"/>
      <c r="E87" s="705"/>
      <c r="F87" s="711"/>
      <c r="G87" s="567"/>
      <c r="H87" s="557"/>
      <c r="I87" s="557"/>
      <c r="J87" s="570"/>
      <c r="K87" s="570"/>
      <c r="L87" s="570"/>
      <c r="M87" s="587"/>
      <c r="N87" s="557"/>
    </row>
    <row r="88" spans="1:14" x14ac:dyDescent="0.2">
      <c r="A88" s="672" t="s">
        <v>658</v>
      </c>
      <c r="B88" s="175" t="s">
        <v>199</v>
      </c>
      <c r="C88" s="154" t="s">
        <v>139</v>
      </c>
      <c r="D88" s="176">
        <v>1</v>
      </c>
      <c r="E88" s="705"/>
      <c r="F88" s="711"/>
      <c r="G88" s="567"/>
      <c r="H88" s="557"/>
      <c r="I88" s="557"/>
      <c r="J88" s="570"/>
      <c r="K88" s="570"/>
      <c r="L88" s="570"/>
      <c r="M88" s="587"/>
      <c r="N88" s="557"/>
    </row>
    <row r="89" spans="1:14" x14ac:dyDescent="0.2">
      <c r="A89" s="152"/>
      <c r="B89" s="175"/>
      <c r="C89" s="154"/>
      <c r="D89" s="176"/>
      <c r="E89" s="705"/>
      <c r="F89" s="711"/>
      <c r="G89" s="567"/>
      <c r="H89" s="557"/>
      <c r="I89" s="557"/>
      <c r="J89" s="570"/>
      <c r="K89" s="570"/>
      <c r="L89" s="570"/>
      <c r="M89" s="587"/>
      <c r="N89" s="557"/>
    </row>
    <row r="90" spans="1:14" ht="25.5" x14ac:dyDescent="0.2">
      <c r="A90" s="672" t="s">
        <v>539</v>
      </c>
      <c r="B90" s="153" t="s">
        <v>659</v>
      </c>
      <c r="C90" s="171" t="s">
        <v>139</v>
      </c>
      <c r="D90" s="155">
        <v>1</v>
      </c>
      <c r="E90" s="705"/>
      <c r="F90" s="711"/>
      <c r="G90" s="567"/>
      <c r="H90" s="557"/>
      <c r="I90" s="557"/>
      <c r="J90" s="570"/>
      <c r="K90" s="570"/>
      <c r="L90" s="570"/>
      <c r="M90" s="587"/>
      <c r="N90" s="557"/>
    </row>
    <row r="91" spans="1:14" x14ac:dyDescent="0.2">
      <c r="A91" s="579"/>
      <c r="B91" s="580"/>
      <c r="C91" s="581"/>
      <c r="D91" s="581"/>
      <c r="E91" s="705"/>
      <c r="F91" s="711"/>
      <c r="G91" s="567"/>
      <c r="H91" s="557"/>
      <c r="I91" s="557"/>
      <c r="J91" s="570"/>
      <c r="K91" s="570"/>
      <c r="L91" s="570"/>
      <c r="M91" s="587"/>
      <c r="N91" s="557"/>
    </row>
    <row r="92" spans="1:14" x14ac:dyDescent="0.2">
      <c r="A92" s="673" t="s">
        <v>539</v>
      </c>
      <c r="B92" s="161" t="s">
        <v>113</v>
      </c>
      <c r="C92" s="171" t="s">
        <v>196</v>
      </c>
      <c r="D92" s="155">
        <v>10</v>
      </c>
      <c r="E92" s="705"/>
      <c r="F92" s="711"/>
      <c r="G92" s="567"/>
      <c r="H92" s="557"/>
      <c r="I92" s="557"/>
      <c r="J92" s="570"/>
      <c r="K92" s="570"/>
      <c r="L92" s="570"/>
      <c r="M92" s="587"/>
      <c r="N92" s="557"/>
    </row>
    <row r="93" spans="1:14" x14ac:dyDescent="0.2">
      <c r="A93" s="579"/>
      <c r="B93" s="598"/>
      <c r="C93" s="598"/>
      <c r="D93" s="598"/>
      <c r="E93" s="642"/>
      <c r="F93" s="642"/>
      <c r="G93" s="567"/>
      <c r="H93" s="557"/>
      <c r="I93" s="557"/>
      <c r="J93" s="570"/>
      <c r="K93" s="570"/>
      <c r="L93" s="570"/>
      <c r="M93" s="587"/>
      <c r="N93" s="557"/>
    </row>
    <row r="94" spans="1:14" ht="13.5" thickBot="1" x14ac:dyDescent="0.25">
      <c r="A94" s="579"/>
      <c r="B94" s="599" t="s">
        <v>661</v>
      </c>
      <c r="C94" s="599"/>
      <c r="D94" s="599"/>
      <c r="E94" s="643"/>
      <c r="F94" s="643"/>
      <c r="G94" s="567"/>
      <c r="H94" s="557"/>
      <c r="I94" s="557"/>
      <c r="J94" s="570"/>
      <c r="K94" s="570"/>
      <c r="L94" s="570"/>
      <c r="M94" s="587"/>
      <c r="N94" s="557"/>
    </row>
    <row r="95" spans="1:14" ht="13.5" thickTop="1" x14ac:dyDescent="0.2">
      <c r="B95" s="659"/>
      <c r="C95" s="659"/>
      <c r="D95" s="659"/>
      <c r="E95" s="660"/>
      <c r="F95" s="660"/>
      <c r="G95" s="567"/>
      <c r="H95" s="557"/>
      <c r="I95" s="557"/>
      <c r="J95" s="570"/>
      <c r="K95" s="570"/>
      <c r="L95" s="570"/>
      <c r="M95" s="587"/>
      <c r="N95" s="557"/>
    </row>
    <row r="96" spans="1:14" x14ac:dyDescent="0.2">
      <c r="B96" s="659"/>
      <c r="C96" s="659"/>
      <c r="D96" s="659"/>
      <c r="E96" s="660"/>
      <c r="F96" s="660"/>
      <c r="G96" s="567"/>
      <c r="H96" s="557"/>
      <c r="I96" s="557"/>
      <c r="J96" s="570"/>
      <c r="K96" s="570"/>
      <c r="L96" s="570"/>
      <c r="M96" s="587"/>
      <c r="N96" s="557"/>
    </row>
    <row r="97" spans="1:16" x14ac:dyDescent="0.2">
      <c r="D97" s="555"/>
      <c r="E97" s="566"/>
      <c r="G97" s="567"/>
      <c r="H97" s="557"/>
      <c r="I97" s="557"/>
      <c r="J97" s="570"/>
      <c r="K97" s="570"/>
      <c r="L97" s="570"/>
      <c r="M97" s="587"/>
      <c r="N97" s="557"/>
    </row>
    <row r="98" spans="1:16" ht="34.5" customHeight="1" x14ac:dyDescent="0.2">
      <c r="B98" s="1181" t="s">
        <v>650</v>
      </c>
      <c r="C98" s="1181"/>
      <c r="D98" s="1181"/>
      <c r="E98" s="1181"/>
      <c r="G98" s="585"/>
      <c r="H98" s="586"/>
      <c r="I98" s="586"/>
      <c r="J98" s="568"/>
      <c r="K98" s="566"/>
      <c r="L98" s="566"/>
      <c r="M98" s="587"/>
      <c r="N98" s="557"/>
    </row>
    <row r="99" spans="1:16" ht="15.75" customHeight="1" x14ac:dyDescent="0.25">
      <c r="B99" s="1130"/>
      <c r="C99" s="1130"/>
      <c r="D99" s="1130"/>
      <c r="E99" s="1096"/>
      <c r="G99" s="585"/>
      <c r="H99" s="586"/>
      <c r="I99" s="586"/>
      <c r="J99" s="568"/>
      <c r="K99" s="566"/>
      <c r="L99" s="566"/>
      <c r="M99" s="587"/>
      <c r="N99" s="557"/>
    </row>
    <row r="100" spans="1:16" x14ac:dyDescent="0.2">
      <c r="E100" s="600"/>
      <c r="G100" s="585"/>
      <c r="H100" s="586"/>
      <c r="I100" s="586"/>
      <c r="J100" s="568"/>
      <c r="K100" s="566"/>
      <c r="L100" s="566"/>
      <c r="M100" s="587"/>
      <c r="N100" s="557"/>
    </row>
    <row r="101" spans="1:16" x14ac:dyDescent="0.2">
      <c r="A101" s="602">
        <v>1</v>
      </c>
      <c r="B101" s="603" t="s">
        <v>537</v>
      </c>
      <c r="C101" s="604"/>
      <c r="D101" s="604"/>
      <c r="E101" s="668"/>
      <c r="F101" s="668"/>
      <c r="G101" s="548"/>
      <c r="H101" s="548"/>
      <c r="I101" s="548"/>
      <c r="J101" s="548"/>
      <c r="K101" s="548"/>
      <c r="L101" s="548"/>
      <c r="M101" s="548"/>
    </row>
    <row r="102" spans="1:16" x14ac:dyDescent="0.2">
      <c r="A102" s="605">
        <v>2</v>
      </c>
      <c r="B102" s="606" t="s">
        <v>566</v>
      </c>
      <c r="C102" s="607"/>
      <c r="D102" s="608"/>
      <c r="E102" s="670"/>
      <c r="F102" s="670"/>
      <c r="G102" s="585"/>
      <c r="H102" s="586"/>
      <c r="I102" s="586"/>
      <c r="J102" s="568"/>
      <c r="K102" s="566"/>
      <c r="L102" s="566"/>
      <c r="M102" s="587"/>
      <c r="N102" s="557"/>
    </row>
    <row r="103" spans="1:16" x14ac:dyDescent="0.2">
      <c r="A103" s="605">
        <v>3</v>
      </c>
      <c r="B103" s="606" t="s">
        <v>591</v>
      </c>
      <c r="C103" s="607"/>
      <c r="D103" s="608"/>
      <c r="E103" s="670"/>
      <c r="F103" s="670"/>
      <c r="G103" s="585"/>
      <c r="H103" s="586"/>
      <c r="I103" s="586"/>
      <c r="J103" s="568"/>
      <c r="K103" s="566"/>
      <c r="L103" s="566"/>
      <c r="M103" s="587"/>
      <c r="N103" s="557"/>
    </row>
    <row r="104" spans="1:16" x14ac:dyDescent="0.2">
      <c r="A104" s="609">
        <v>4</v>
      </c>
      <c r="B104" s="610" t="s">
        <v>582</v>
      </c>
      <c r="C104" s="611"/>
      <c r="D104" s="611"/>
      <c r="E104" s="706"/>
      <c r="F104" s="706"/>
      <c r="G104" s="583"/>
      <c r="H104" s="580"/>
      <c r="I104" s="580"/>
      <c r="J104" s="582"/>
      <c r="K104" s="582"/>
      <c r="L104" s="582"/>
      <c r="M104" s="636"/>
      <c r="N104" s="580"/>
      <c r="O104" s="584"/>
      <c r="P104" s="584"/>
    </row>
    <row r="105" spans="1:16" x14ac:dyDescent="0.2">
      <c r="A105" s="605">
        <v>5</v>
      </c>
      <c r="B105" s="606" t="s">
        <v>134</v>
      </c>
      <c r="C105" s="607"/>
      <c r="D105" s="608"/>
      <c r="E105" s="670"/>
      <c r="F105" s="670"/>
      <c r="G105" s="585"/>
      <c r="H105" s="586"/>
      <c r="I105" s="586"/>
      <c r="J105" s="568"/>
      <c r="K105" s="566"/>
      <c r="L105" s="566"/>
      <c r="M105" s="587"/>
      <c r="N105" s="557"/>
    </row>
    <row r="106" spans="1:16" x14ac:dyDescent="0.2">
      <c r="A106" s="605">
        <v>6</v>
      </c>
      <c r="B106" s="606" t="s">
        <v>112</v>
      </c>
      <c r="C106" s="607"/>
      <c r="D106" s="608"/>
      <c r="E106" s="670"/>
      <c r="F106" s="670"/>
      <c r="G106" s="585"/>
      <c r="H106" s="586"/>
      <c r="I106" s="586"/>
      <c r="J106" s="568"/>
      <c r="K106" s="566"/>
      <c r="L106" s="566"/>
      <c r="M106" s="587"/>
      <c r="N106" s="557"/>
    </row>
    <row r="107" spans="1:16" x14ac:dyDescent="0.2">
      <c r="A107" s="553"/>
      <c r="B107" s="554"/>
      <c r="C107" s="612"/>
      <c r="D107" s="613"/>
      <c r="E107" s="601"/>
      <c r="F107" s="601"/>
      <c r="G107" s="585"/>
      <c r="H107" s="586"/>
      <c r="I107" s="586"/>
      <c r="J107" s="568"/>
      <c r="K107" s="566"/>
      <c r="L107" s="566"/>
      <c r="M107" s="587"/>
      <c r="N107" s="557"/>
    </row>
    <row r="108" spans="1:16" x14ac:dyDescent="0.2">
      <c r="A108" s="553"/>
      <c r="B108" s="554"/>
      <c r="C108" s="612"/>
      <c r="D108" s="613"/>
      <c r="E108" s="601"/>
      <c r="F108" s="601"/>
      <c r="G108" s="585"/>
      <c r="H108" s="586"/>
      <c r="I108" s="586"/>
      <c r="J108" s="568"/>
      <c r="K108" s="566"/>
      <c r="L108" s="566"/>
      <c r="M108" s="587"/>
      <c r="N108" s="557"/>
    </row>
    <row r="109" spans="1:16" ht="13.5" thickBot="1" x14ac:dyDescent="0.25">
      <c r="A109" s="553"/>
      <c r="B109" s="614" t="s">
        <v>592</v>
      </c>
      <c r="C109" s="615"/>
      <c r="D109" s="616" t="s">
        <v>593</v>
      </c>
      <c r="E109" s="671"/>
      <c r="F109" s="671"/>
      <c r="G109" s="585"/>
      <c r="H109" s="586"/>
      <c r="I109" s="586"/>
      <c r="J109" s="568"/>
      <c r="K109" s="566"/>
      <c r="L109" s="566"/>
      <c r="M109" s="636"/>
      <c r="N109" s="557"/>
    </row>
    <row r="110" spans="1:16" x14ac:dyDescent="0.2">
      <c r="E110" s="600"/>
      <c r="G110" s="585"/>
      <c r="H110" s="586"/>
      <c r="I110" s="586"/>
      <c r="J110" s="568"/>
      <c r="K110" s="566"/>
      <c r="L110" s="566"/>
      <c r="M110" s="587"/>
      <c r="N110" s="557"/>
    </row>
    <row r="111" spans="1:16" x14ac:dyDescent="0.2">
      <c r="E111" s="600"/>
      <c r="G111" s="585"/>
      <c r="H111" s="586"/>
      <c r="I111" s="586"/>
      <c r="J111" s="586"/>
      <c r="K111" s="586"/>
      <c r="L111" s="586"/>
      <c r="M111" s="587"/>
      <c r="N111" s="557"/>
    </row>
    <row r="112" spans="1:16" x14ac:dyDescent="0.2">
      <c r="E112" s="566"/>
      <c r="G112" s="585"/>
      <c r="H112" s="586"/>
      <c r="I112" s="586"/>
      <c r="J112" s="586"/>
      <c r="K112" s="586"/>
      <c r="L112" s="586"/>
      <c r="M112" s="587"/>
      <c r="N112" s="557"/>
    </row>
    <row r="113" spans="5:14" x14ac:dyDescent="0.2">
      <c r="E113" s="566"/>
      <c r="G113" s="585"/>
      <c r="H113" s="586"/>
      <c r="I113" s="586"/>
      <c r="J113" s="586"/>
      <c r="K113" s="586"/>
      <c r="L113" s="586"/>
      <c r="M113" s="587"/>
      <c r="N113" s="557"/>
    </row>
    <row r="114" spans="5:14" x14ac:dyDescent="0.2">
      <c r="E114" s="566"/>
      <c r="G114" s="585"/>
      <c r="H114" s="586"/>
      <c r="I114" s="586"/>
      <c r="J114" s="586"/>
      <c r="K114" s="586"/>
      <c r="L114" s="586"/>
      <c r="M114" s="587"/>
      <c r="N114" s="557"/>
    </row>
    <row r="115" spans="5:14" x14ac:dyDescent="0.2">
      <c r="E115" s="566"/>
      <c r="G115" s="585"/>
      <c r="H115" s="586"/>
      <c r="I115" s="586"/>
      <c r="J115" s="586"/>
      <c r="K115" s="586"/>
      <c r="L115" s="586"/>
      <c r="M115" s="587"/>
      <c r="N115" s="557"/>
    </row>
    <row r="116" spans="5:14" x14ac:dyDescent="0.2">
      <c r="E116" s="566"/>
      <c r="G116" s="585"/>
      <c r="H116" s="586"/>
      <c r="I116" s="586"/>
      <c r="J116" s="586"/>
      <c r="K116" s="586"/>
      <c r="L116" s="586"/>
      <c r="M116" s="587"/>
      <c r="N116" s="557"/>
    </row>
    <row r="117" spans="5:14" x14ac:dyDescent="0.2">
      <c r="E117" s="566"/>
      <c r="G117" s="585"/>
      <c r="H117" s="586"/>
      <c r="I117" s="586"/>
      <c r="J117" s="586"/>
      <c r="K117" s="586"/>
      <c r="L117" s="586"/>
      <c r="M117" s="587"/>
      <c r="N117" s="557"/>
    </row>
    <row r="118" spans="5:14" x14ac:dyDescent="0.2">
      <c r="E118" s="566"/>
      <c r="G118" s="585"/>
      <c r="H118" s="586"/>
      <c r="I118" s="586"/>
      <c r="J118" s="586"/>
      <c r="K118" s="586"/>
      <c r="L118" s="586"/>
      <c r="M118" s="587"/>
      <c r="N118" s="557"/>
    </row>
    <row r="119" spans="5:14" x14ac:dyDescent="0.2">
      <c r="E119" s="566"/>
      <c r="G119" s="585"/>
      <c r="H119" s="586"/>
      <c r="I119" s="586"/>
      <c r="J119" s="586"/>
      <c r="K119" s="586"/>
      <c r="L119" s="586"/>
      <c r="M119" s="587"/>
      <c r="N119" s="557"/>
    </row>
    <row r="120" spans="5:14" x14ac:dyDescent="0.2">
      <c r="E120" s="566"/>
      <c r="G120" s="585"/>
      <c r="H120" s="586"/>
      <c r="I120" s="586"/>
      <c r="J120" s="586"/>
      <c r="K120" s="586"/>
      <c r="L120" s="586"/>
      <c r="M120" s="587"/>
      <c r="N120" s="557"/>
    </row>
    <row r="121" spans="5:14" x14ac:dyDescent="0.2">
      <c r="E121" s="566"/>
      <c r="G121" s="585"/>
      <c r="H121" s="586"/>
      <c r="I121" s="586"/>
      <c r="J121" s="586"/>
      <c r="K121" s="586"/>
      <c r="L121" s="586"/>
      <c r="M121" s="587"/>
      <c r="N121" s="557"/>
    </row>
    <row r="122" spans="5:14" x14ac:dyDescent="0.2">
      <c r="E122" s="566"/>
      <c r="G122" s="585"/>
      <c r="H122" s="586"/>
      <c r="I122" s="586"/>
      <c r="J122" s="586"/>
      <c r="K122" s="586"/>
      <c r="L122" s="586"/>
      <c r="M122" s="587"/>
      <c r="N122" s="557"/>
    </row>
    <row r="123" spans="5:14" x14ac:dyDescent="0.2">
      <c r="E123" s="566"/>
      <c r="G123" s="585"/>
      <c r="H123" s="586"/>
      <c r="I123" s="586"/>
      <c r="J123" s="586"/>
      <c r="K123" s="586"/>
      <c r="L123" s="586"/>
      <c r="M123" s="587"/>
      <c r="N123" s="557"/>
    </row>
    <row r="124" spans="5:14" x14ac:dyDescent="0.2">
      <c r="E124" s="566"/>
      <c r="G124" s="585"/>
      <c r="H124" s="586"/>
      <c r="I124" s="586"/>
      <c r="J124" s="586"/>
      <c r="K124" s="586"/>
      <c r="L124" s="586"/>
      <c r="M124" s="587"/>
      <c r="N124" s="557"/>
    </row>
    <row r="125" spans="5:14" x14ac:dyDescent="0.2">
      <c r="E125" s="566"/>
      <c r="G125" s="585"/>
      <c r="H125" s="586"/>
      <c r="I125" s="586"/>
      <c r="J125" s="586"/>
      <c r="K125" s="586"/>
      <c r="L125" s="586"/>
      <c r="M125" s="587"/>
      <c r="N125" s="557"/>
    </row>
    <row r="126" spans="5:14" x14ac:dyDescent="0.2">
      <c r="E126" s="566"/>
      <c r="G126" s="585"/>
      <c r="H126" s="586"/>
      <c r="I126" s="586"/>
      <c r="J126" s="586"/>
      <c r="K126" s="586"/>
      <c r="L126" s="586"/>
      <c r="M126" s="587"/>
      <c r="N126" s="557"/>
    </row>
    <row r="127" spans="5:14" x14ac:dyDescent="0.2">
      <c r="E127" s="566"/>
      <c r="G127" s="585"/>
      <c r="H127" s="586"/>
      <c r="I127" s="586"/>
      <c r="J127" s="586"/>
      <c r="K127" s="586"/>
      <c r="L127" s="586"/>
      <c r="M127" s="587"/>
      <c r="N127" s="557"/>
    </row>
    <row r="128" spans="5:14" x14ac:dyDescent="0.2">
      <c r="E128" s="566"/>
      <c r="G128" s="585"/>
      <c r="H128" s="586"/>
      <c r="I128" s="586"/>
      <c r="J128" s="586"/>
      <c r="K128" s="586"/>
      <c r="L128" s="586"/>
      <c r="M128" s="587"/>
      <c r="N128" s="557"/>
    </row>
    <row r="129" spans="5:14" x14ac:dyDescent="0.2">
      <c r="E129" s="566"/>
      <c r="G129" s="585"/>
      <c r="H129" s="586"/>
      <c r="I129" s="586"/>
      <c r="J129" s="586"/>
      <c r="K129" s="586"/>
      <c r="L129" s="586"/>
      <c r="M129" s="587"/>
      <c r="N129" s="557"/>
    </row>
    <row r="130" spans="5:14" x14ac:dyDescent="0.2">
      <c r="E130" s="566"/>
      <c r="G130" s="585"/>
      <c r="H130" s="586"/>
      <c r="I130" s="586"/>
      <c r="J130" s="586"/>
      <c r="K130" s="586"/>
      <c r="L130" s="586"/>
      <c r="M130" s="587"/>
      <c r="N130" s="557"/>
    </row>
    <row r="131" spans="5:14" x14ac:dyDescent="0.2">
      <c r="E131" s="566"/>
      <c r="G131" s="585"/>
      <c r="H131" s="586"/>
      <c r="I131" s="586"/>
      <c r="J131" s="586"/>
      <c r="K131" s="586"/>
      <c r="L131" s="586"/>
      <c r="M131" s="587"/>
      <c r="N131" s="557"/>
    </row>
    <row r="132" spans="5:14" x14ac:dyDescent="0.2">
      <c r="E132" s="566"/>
      <c r="G132" s="585"/>
      <c r="H132" s="586"/>
      <c r="I132" s="586"/>
      <c r="J132" s="586"/>
      <c r="K132" s="586"/>
      <c r="L132" s="586"/>
      <c r="M132" s="587"/>
      <c r="N132" s="557"/>
    </row>
    <row r="133" spans="5:14" x14ac:dyDescent="0.2">
      <c r="E133" s="566"/>
      <c r="G133" s="585"/>
      <c r="H133" s="586"/>
      <c r="I133" s="586"/>
      <c r="J133" s="586"/>
      <c r="K133" s="586"/>
      <c r="L133" s="586"/>
      <c r="M133" s="587"/>
      <c r="N133" s="557"/>
    </row>
    <row r="134" spans="5:14" x14ac:dyDescent="0.2">
      <c r="E134" s="566"/>
      <c r="G134" s="585"/>
      <c r="H134" s="586"/>
      <c r="I134" s="586"/>
      <c r="J134" s="586"/>
      <c r="K134" s="586"/>
      <c r="L134" s="586"/>
      <c r="M134" s="587"/>
      <c r="N134" s="557"/>
    </row>
    <row r="135" spans="5:14" x14ac:dyDescent="0.2">
      <c r="E135" s="566"/>
      <c r="G135" s="585"/>
      <c r="H135" s="586"/>
      <c r="I135" s="586"/>
      <c r="J135" s="586"/>
      <c r="K135" s="586"/>
      <c r="L135" s="586"/>
      <c r="M135" s="587"/>
      <c r="N135" s="557"/>
    </row>
    <row r="136" spans="5:14" x14ac:dyDescent="0.2">
      <c r="E136" s="566"/>
      <c r="G136" s="585"/>
      <c r="H136" s="586"/>
      <c r="I136" s="586"/>
      <c r="J136" s="586"/>
      <c r="K136" s="586"/>
      <c r="L136" s="586"/>
      <c r="M136" s="587"/>
      <c r="N136" s="557"/>
    </row>
    <row r="137" spans="5:14" x14ac:dyDescent="0.2">
      <c r="E137" s="566"/>
      <c r="G137" s="585"/>
      <c r="H137" s="586"/>
      <c r="I137" s="586"/>
      <c r="J137" s="586"/>
      <c r="K137" s="586"/>
      <c r="L137" s="586"/>
      <c r="M137" s="587"/>
      <c r="N137" s="557"/>
    </row>
    <row r="138" spans="5:14" x14ac:dyDescent="0.2">
      <c r="E138" s="566"/>
      <c r="G138" s="585"/>
      <c r="H138" s="586"/>
      <c r="I138" s="586"/>
      <c r="J138" s="586"/>
      <c r="K138" s="586"/>
      <c r="L138" s="586"/>
      <c r="M138" s="587"/>
      <c r="N138" s="557"/>
    </row>
    <row r="139" spans="5:14" x14ac:dyDescent="0.2">
      <c r="E139" s="566"/>
      <c r="G139" s="585"/>
      <c r="H139" s="586"/>
      <c r="I139" s="586"/>
      <c r="J139" s="586"/>
      <c r="K139" s="586"/>
      <c r="L139" s="586"/>
      <c r="M139" s="587"/>
      <c r="N139" s="557"/>
    </row>
    <row r="140" spans="5:14" x14ac:dyDescent="0.2">
      <c r="E140" s="566"/>
      <c r="G140" s="585"/>
      <c r="H140" s="586"/>
      <c r="I140" s="586"/>
      <c r="J140" s="586"/>
      <c r="K140" s="586"/>
      <c r="L140" s="586"/>
      <c r="M140" s="587"/>
      <c r="N140" s="557"/>
    </row>
    <row r="141" spans="5:14" x14ac:dyDescent="0.2">
      <c r="E141" s="566"/>
      <c r="G141" s="585"/>
      <c r="H141" s="586"/>
      <c r="I141" s="586"/>
      <c r="J141" s="586"/>
      <c r="K141" s="586"/>
      <c r="L141" s="586"/>
      <c r="M141" s="587"/>
      <c r="N141" s="557"/>
    </row>
    <row r="142" spans="5:14" x14ac:dyDescent="0.2">
      <c r="E142" s="566"/>
      <c r="G142" s="585"/>
      <c r="H142" s="586"/>
      <c r="I142" s="586"/>
      <c r="J142" s="586"/>
      <c r="K142" s="586"/>
      <c r="L142" s="586"/>
      <c r="M142" s="587"/>
      <c r="N142" s="557"/>
    </row>
    <row r="143" spans="5:14" x14ac:dyDescent="0.2">
      <c r="E143" s="566"/>
      <c r="G143" s="585"/>
      <c r="H143" s="586"/>
      <c r="I143" s="586"/>
      <c r="J143" s="586"/>
      <c r="K143" s="586"/>
      <c r="L143" s="586"/>
      <c r="M143" s="587"/>
      <c r="N143" s="557"/>
    </row>
    <row r="144" spans="5:14" x14ac:dyDescent="0.2">
      <c r="E144" s="566"/>
      <c r="G144" s="585"/>
      <c r="H144" s="586"/>
      <c r="I144" s="586"/>
      <c r="J144" s="586"/>
      <c r="K144" s="586"/>
      <c r="L144" s="586"/>
      <c r="M144" s="587"/>
      <c r="N144" s="557"/>
    </row>
    <row r="145" spans="5:14" x14ac:dyDescent="0.2">
      <c r="E145" s="566"/>
      <c r="G145" s="585"/>
      <c r="H145" s="586"/>
      <c r="I145" s="586"/>
      <c r="J145" s="586"/>
      <c r="K145" s="586"/>
      <c r="L145" s="586"/>
      <c r="M145" s="587"/>
      <c r="N145" s="557"/>
    </row>
    <row r="146" spans="5:14" x14ac:dyDescent="0.2">
      <c r="E146" s="566"/>
      <c r="G146" s="585"/>
      <c r="H146" s="586"/>
      <c r="I146" s="586"/>
      <c r="J146" s="586"/>
      <c r="K146" s="586"/>
      <c r="L146" s="586"/>
      <c r="M146" s="587"/>
      <c r="N146" s="557"/>
    </row>
    <row r="147" spans="5:14" x14ac:dyDescent="0.2">
      <c r="E147" s="566"/>
      <c r="G147" s="585"/>
      <c r="H147" s="586"/>
      <c r="I147" s="586"/>
      <c r="J147" s="586"/>
      <c r="K147" s="586"/>
      <c r="L147" s="586"/>
      <c r="M147" s="587"/>
      <c r="N147" s="557"/>
    </row>
    <row r="148" spans="5:14" x14ac:dyDescent="0.2">
      <c r="E148" s="566"/>
      <c r="G148" s="585"/>
      <c r="H148" s="586"/>
      <c r="I148" s="586"/>
      <c r="J148" s="586"/>
      <c r="K148" s="586"/>
      <c r="L148" s="586"/>
      <c r="M148" s="587"/>
      <c r="N148" s="557"/>
    </row>
    <row r="149" spans="5:14" x14ac:dyDescent="0.2">
      <c r="E149" s="566"/>
      <c r="G149" s="585"/>
      <c r="H149" s="586"/>
      <c r="I149" s="586"/>
      <c r="J149" s="586"/>
      <c r="K149" s="586"/>
      <c r="L149" s="586"/>
      <c r="M149" s="587"/>
      <c r="N149" s="557"/>
    </row>
    <row r="150" spans="5:14" x14ac:dyDescent="0.2">
      <c r="E150" s="566"/>
      <c r="G150" s="585"/>
      <c r="H150" s="586"/>
      <c r="I150" s="586"/>
      <c r="J150" s="586"/>
      <c r="K150" s="586"/>
      <c r="L150" s="586"/>
      <c r="M150" s="587"/>
      <c r="N150" s="557"/>
    </row>
    <row r="151" spans="5:14" x14ac:dyDescent="0.2">
      <c r="E151" s="566"/>
      <c r="G151" s="585"/>
      <c r="H151" s="586"/>
      <c r="I151" s="586"/>
      <c r="J151" s="586"/>
      <c r="K151" s="586"/>
      <c r="L151" s="586"/>
      <c r="M151" s="587"/>
      <c r="N151" s="557"/>
    </row>
    <row r="152" spans="5:14" x14ac:dyDescent="0.2">
      <c r="E152" s="566"/>
      <c r="G152" s="585"/>
      <c r="H152" s="586"/>
      <c r="I152" s="586"/>
      <c r="J152" s="586"/>
      <c r="K152" s="586"/>
      <c r="L152" s="586"/>
      <c r="M152" s="587"/>
      <c r="N152" s="557"/>
    </row>
    <row r="153" spans="5:14" x14ac:dyDescent="0.2">
      <c r="E153" s="566"/>
      <c r="G153" s="585"/>
      <c r="H153" s="586"/>
      <c r="I153" s="586"/>
      <c r="J153" s="586"/>
      <c r="K153" s="586"/>
      <c r="L153" s="586"/>
      <c r="M153" s="587"/>
      <c r="N153" s="557"/>
    </row>
    <row r="154" spans="5:14" x14ac:dyDescent="0.2">
      <c r="E154" s="566"/>
      <c r="G154" s="585"/>
      <c r="H154" s="586"/>
      <c r="I154" s="586"/>
      <c r="J154" s="586"/>
      <c r="K154" s="586"/>
      <c r="L154" s="586"/>
      <c r="M154" s="587"/>
      <c r="N154" s="557"/>
    </row>
    <row r="155" spans="5:14" x14ac:dyDescent="0.2">
      <c r="E155" s="566"/>
      <c r="G155" s="585"/>
      <c r="H155" s="586"/>
      <c r="I155" s="586"/>
      <c r="J155" s="586"/>
      <c r="K155" s="586"/>
      <c r="L155" s="586"/>
      <c r="M155" s="587"/>
      <c r="N155" s="557"/>
    </row>
    <row r="156" spans="5:14" x14ac:dyDescent="0.2">
      <c r="E156" s="566"/>
      <c r="G156" s="585"/>
      <c r="H156" s="586"/>
      <c r="I156" s="586"/>
      <c r="J156" s="586"/>
      <c r="K156" s="586"/>
      <c r="L156" s="586"/>
      <c r="M156" s="587"/>
      <c r="N156" s="557"/>
    </row>
    <row r="157" spans="5:14" x14ac:dyDescent="0.2">
      <c r="E157" s="566"/>
      <c r="G157" s="585"/>
      <c r="H157" s="586"/>
      <c r="I157" s="586"/>
      <c r="J157" s="586"/>
      <c r="K157" s="586"/>
      <c r="L157" s="586"/>
      <c r="M157" s="587"/>
      <c r="N157" s="557"/>
    </row>
    <row r="158" spans="5:14" x14ac:dyDescent="0.2">
      <c r="E158" s="566"/>
      <c r="G158" s="585"/>
      <c r="H158" s="586"/>
      <c r="I158" s="586"/>
      <c r="J158" s="586"/>
      <c r="K158" s="586"/>
      <c r="L158" s="586"/>
      <c r="M158" s="587"/>
      <c r="N158" s="557"/>
    </row>
    <row r="159" spans="5:14" x14ac:dyDescent="0.2">
      <c r="E159" s="566"/>
      <c r="G159" s="585"/>
      <c r="H159" s="586"/>
      <c r="I159" s="586"/>
      <c r="J159" s="586"/>
      <c r="K159" s="586"/>
      <c r="L159" s="586"/>
      <c r="M159" s="587"/>
      <c r="N159" s="557"/>
    </row>
    <row r="160" spans="5:14" x14ac:dyDescent="0.2">
      <c r="E160" s="566"/>
      <c r="G160" s="585"/>
      <c r="H160" s="586"/>
      <c r="I160" s="586"/>
      <c r="J160" s="586"/>
      <c r="K160" s="586"/>
      <c r="L160" s="586"/>
      <c r="M160" s="587"/>
      <c r="N160" s="557"/>
    </row>
    <row r="161" spans="5:14" x14ac:dyDescent="0.2">
      <c r="E161" s="566"/>
      <c r="G161" s="585"/>
      <c r="H161" s="586"/>
      <c r="I161" s="586"/>
      <c r="J161" s="586"/>
      <c r="K161" s="586"/>
      <c r="L161" s="586"/>
      <c r="M161" s="587"/>
      <c r="N161" s="557"/>
    </row>
    <row r="162" spans="5:14" x14ac:dyDescent="0.2">
      <c r="E162" s="566"/>
      <c r="G162" s="585"/>
      <c r="H162" s="586"/>
      <c r="I162" s="586"/>
      <c r="J162" s="586"/>
      <c r="K162" s="586"/>
      <c r="L162" s="586"/>
      <c r="M162" s="587"/>
      <c r="N162" s="557"/>
    </row>
    <row r="163" spans="5:14" x14ac:dyDescent="0.2">
      <c r="E163" s="566"/>
      <c r="G163" s="585"/>
      <c r="H163" s="586"/>
      <c r="I163" s="586"/>
      <c r="J163" s="586"/>
      <c r="K163" s="586"/>
      <c r="L163" s="586"/>
      <c r="M163" s="587"/>
      <c r="N163" s="557"/>
    </row>
    <row r="164" spans="5:14" x14ac:dyDescent="0.2">
      <c r="E164" s="566"/>
      <c r="G164" s="585"/>
      <c r="H164" s="586"/>
      <c r="I164" s="586"/>
      <c r="J164" s="586"/>
      <c r="K164" s="586"/>
      <c r="L164" s="586"/>
      <c r="M164" s="587"/>
      <c r="N164" s="557"/>
    </row>
    <row r="165" spans="5:14" x14ac:dyDescent="0.2">
      <c r="E165" s="566"/>
      <c r="G165" s="585"/>
      <c r="H165" s="586"/>
      <c r="I165" s="586"/>
      <c r="J165" s="586"/>
      <c r="K165" s="586"/>
      <c r="L165" s="586"/>
      <c r="M165" s="587"/>
      <c r="N165" s="557"/>
    </row>
    <row r="166" spans="5:14" x14ac:dyDescent="0.2">
      <c r="E166" s="566"/>
      <c r="G166" s="585"/>
      <c r="H166" s="586"/>
      <c r="I166" s="586"/>
      <c r="J166" s="586"/>
      <c r="K166" s="586"/>
      <c r="L166" s="586"/>
      <c r="M166" s="587"/>
      <c r="N166" s="557"/>
    </row>
    <row r="167" spans="5:14" x14ac:dyDescent="0.2">
      <c r="E167" s="566"/>
      <c r="G167" s="585"/>
      <c r="H167" s="586"/>
      <c r="I167" s="586"/>
      <c r="J167" s="586"/>
      <c r="K167" s="586"/>
      <c r="L167" s="586"/>
      <c r="M167" s="587"/>
      <c r="N167" s="557"/>
    </row>
    <row r="168" spans="5:14" x14ac:dyDescent="0.2">
      <c r="E168" s="566"/>
      <c r="G168" s="585"/>
      <c r="H168" s="586"/>
      <c r="I168" s="586"/>
      <c r="J168" s="586"/>
      <c r="K168" s="586"/>
      <c r="L168" s="586"/>
      <c r="M168" s="587"/>
      <c r="N168" s="557"/>
    </row>
    <row r="169" spans="5:14" x14ac:dyDescent="0.2">
      <c r="E169" s="566"/>
      <c r="G169" s="585"/>
      <c r="H169" s="586"/>
      <c r="I169" s="586"/>
      <c r="J169" s="586"/>
      <c r="K169" s="586"/>
      <c r="L169" s="586"/>
      <c r="M169" s="587"/>
      <c r="N169" s="557"/>
    </row>
    <row r="170" spans="5:14" x14ac:dyDescent="0.2">
      <c r="E170" s="566"/>
      <c r="G170" s="585"/>
      <c r="H170" s="586"/>
      <c r="I170" s="586"/>
      <c r="J170" s="586"/>
      <c r="K170" s="586"/>
      <c r="L170" s="586"/>
      <c r="M170" s="587"/>
      <c r="N170" s="557"/>
    </row>
    <row r="171" spans="5:14" x14ac:dyDescent="0.2">
      <c r="E171" s="566"/>
      <c r="G171" s="585"/>
      <c r="H171" s="586"/>
      <c r="I171" s="586"/>
      <c r="J171" s="586"/>
      <c r="K171" s="586"/>
      <c r="L171" s="586"/>
      <c r="M171" s="587"/>
      <c r="N171" s="557"/>
    </row>
    <row r="172" spans="5:14" x14ac:dyDescent="0.2">
      <c r="E172" s="566"/>
      <c r="G172" s="585"/>
      <c r="H172" s="586"/>
      <c r="I172" s="586"/>
      <c r="J172" s="586"/>
      <c r="K172" s="586"/>
      <c r="L172" s="586"/>
      <c r="M172" s="587"/>
      <c r="N172" s="557"/>
    </row>
    <row r="173" spans="5:14" x14ac:dyDescent="0.2">
      <c r="E173" s="566"/>
      <c r="G173" s="585"/>
      <c r="H173" s="586"/>
      <c r="I173" s="586"/>
      <c r="J173" s="586"/>
      <c r="K173" s="586"/>
      <c r="L173" s="586"/>
      <c r="M173" s="587"/>
      <c r="N173" s="557"/>
    </row>
    <row r="174" spans="5:14" x14ac:dyDescent="0.2">
      <c r="E174" s="566"/>
      <c r="G174" s="585"/>
      <c r="H174" s="586"/>
      <c r="I174" s="586"/>
      <c r="J174" s="586"/>
      <c r="K174" s="586"/>
      <c r="L174" s="586"/>
      <c r="M174" s="587"/>
      <c r="N174" s="557"/>
    </row>
    <row r="175" spans="5:14" x14ac:dyDescent="0.2">
      <c r="E175" s="566"/>
      <c r="G175" s="585"/>
      <c r="H175" s="586"/>
      <c r="I175" s="586"/>
      <c r="J175" s="586"/>
      <c r="K175" s="586"/>
      <c r="L175" s="586"/>
      <c r="M175" s="587"/>
      <c r="N175" s="557"/>
    </row>
    <row r="176" spans="5:14" x14ac:dyDescent="0.2">
      <c r="E176" s="566"/>
      <c r="G176" s="585"/>
      <c r="H176" s="586"/>
      <c r="I176" s="586"/>
      <c r="J176" s="586"/>
      <c r="K176" s="586"/>
      <c r="L176" s="586"/>
      <c r="M176" s="587"/>
      <c r="N176" s="557"/>
    </row>
    <row r="177" spans="5:14" x14ac:dyDescent="0.2">
      <c r="E177" s="566"/>
      <c r="G177" s="585"/>
      <c r="H177" s="586"/>
      <c r="I177" s="586"/>
      <c r="J177" s="586"/>
      <c r="K177" s="586"/>
      <c r="L177" s="586"/>
      <c r="M177" s="587"/>
      <c r="N177" s="557"/>
    </row>
    <row r="178" spans="5:14" x14ac:dyDescent="0.2">
      <c r="E178" s="566"/>
      <c r="G178" s="585"/>
      <c r="H178" s="586"/>
      <c r="I178" s="586"/>
      <c r="J178" s="586"/>
      <c r="K178" s="586"/>
      <c r="L178" s="586"/>
      <c r="M178" s="587"/>
      <c r="N178" s="557"/>
    </row>
    <row r="179" spans="5:14" x14ac:dyDescent="0.2">
      <c r="E179" s="566"/>
      <c r="G179" s="585"/>
      <c r="H179" s="586"/>
      <c r="I179" s="586"/>
      <c r="J179" s="586"/>
      <c r="K179" s="586"/>
      <c r="L179" s="586"/>
      <c r="M179" s="587"/>
      <c r="N179" s="557"/>
    </row>
    <row r="180" spans="5:14" x14ac:dyDescent="0.2">
      <c r="E180" s="566"/>
      <c r="G180" s="585"/>
      <c r="H180" s="586"/>
      <c r="I180" s="586"/>
      <c r="J180" s="586"/>
      <c r="K180" s="586"/>
      <c r="L180" s="586"/>
      <c r="M180" s="587"/>
      <c r="N180" s="557"/>
    </row>
    <row r="181" spans="5:14" x14ac:dyDescent="0.2">
      <c r="E181" s="566"/>
      <c r="G181" s="585"/>
      <c r="H181" s="586"/>
      <c r="I181" s="586"/>
      <c r="J181" s="586"/>
      <c r="K181" s="586"/>
      <c r="L181" s="586"/>
      <c r="M181" s="587"/>
      <c r="N181" s="557"/>
    </row>
    <row r="182" spans="5:14" x14ac:dyDescent="0.2">
      <c r="E182" s="566"/>
      <c r="G182" s="585"/>
      <c r="H182" s="586"/>
      <c r="I182" s="586"/>
      <c r="J182" s="586"/>
      <c r="K182" s="586"/>
      <c r="L182" s="586"/>
      <c r="M182" s="587"/>
      <c r="N182" s="557"/>
    </row>
    <row r="183" spans="5:14" x14ac:dyDescent="0.2">
      <c r="E183" s="566"/>
      <c r="G183" s="585"/>
      <c r="H183" s="586"/>
      <c r="I183" s="586"/>
      <c r="J183" s="586"/>
      <c r="K183" s="586"/>
      <c r="L183" s="586"/>
      <c r="M183" s="587"/>
      <c r="N183" s="557"/>
    </row>
    <row r="184" spans="5:14" x14ac:dyDescent="0.2">
      <c r="E184" s="566"/>
      <c r="G184" s="585"/>
      <c r="H184" s="586"/>
      <c r="I184" s="586"/>
      <c r="J184" s="586"/>
      <c r="K184" s="586"/>
      <c r="L184" s="586"/>
      <c r="M184" s="587"/>
      <c r="N184" s="557"/>
    </row>
    <row r="185" spans="5:14" x14ac:dyDescent="0.2">
      <c r="E185" s="566"/>
      <c r="G185" s="585"/>
      <c r="H185" s="586"/>
      <c r="I185" s="586"/>
      <c r="J185" s="586"/>
      <c r="K185" s="586"/>
      <c r="L185" s="586"/>
      <c r="M185" s="587"/>
      <c r="N185" s="557"/>
    </row>
    <row r="186" spans="5:14" x14ac:dyDescent="0.2">
      <c r="E186" s="566"/>
      <c r="G186" s="585"/>
      <c r="H186" s="586"/>
      <c r="I186" s="586"/>
      <c r="J186" s="586"/>
      <c r="K186" s="586"/>
      <c r="L186" s="586"/>
      <c r="M186" s="587"/>
      <c r="N186" s="557"/>
    </row>
    <row r="187" spans="5:14" x14ac:dyDescent="0.2">
      <c r="E187" s="566"/>
      <c r="G187" s="585"/>
      <c r="H187" s="586"/>
      <c r="I187" s="586"/>
      <c r="J187" s="586"/>
      <c r="K187" s="586"/>
      <c r="L187" s="586"/>
      <c r="M187" s="587"/>
      <c r="N187" s="557"/>
    </row>
    <row r="188" spans="5:14" x14ac:dyDescent="0.2">
      <c r="E188" s="566"/>
      <c r="G188" s="585"/>
      <c r="H188" s="586"/>
      <c r="I188" s="586"/>
      <c r="J188" s="586"/>
      <c r="K188" s="586"/>
      <c r="L188" s="586"/>
      <c r="M188" s="587"/>
      <c r="N188" s="557"/>
    </row>
    <row r="189" spans="5:14" x14ac:dyDescent="0.2">
      <c r="E189" s="566"/>
      <c r="G189" s="585"/>
      <c r="H189" s="586"/>
      <c r="I189" s="586"/>
      <c r="J189" s="586"/>
      <c r="K189" s="586"/>
      <c r="L189" s="586"/>
      <c r="M189" s="587"/>
      <c r="N189" s="557"/>
    </row>
    <row r="190" spans="5:14" x14ac:dyDescent="0.2">
      <c r="E190" s="566"/>
      <c r="G190" s="585"/>
      <c r="H190" s="586"/>
      <c r="I190" s="586"/>
      <c r="J190" s="586"/>
      <c r="K190" s="586"/>
      <c r="L190" s="586"/>
      <c r="M190" s="587"/>
      <c r="N190" s="557"/>
    </row>
    <row r="191" spans="5:14" x14ac:dyDescent="0.2">
      <c r="E191" s="566"/>
      <c r="G191" s="585"/>
      <c r="H191" s="586"/>
      <c r="I191" s="586"/>
      <c r="J191" s="586"/>
      <c r="K191" s="586"/>
      <c r="L191" s="586"/>
      <c r="M191" s="587"/>
      <c r="N191" s="557"/>
    </row>
    <row r="192" spans="5:14" x14ac:dyDescent="0.2">
      <c r="E192" s="566"/>
      <c r="G192" s="585"/>
      <c r="H192" s="586"/>
      <c r="I192" s="586"/>
      <c r="J192" s="586"/>
      <c r="K192" s="586"/>
      <c r="L192" s="586"/>
      <c r="M192" s="587"/>
      <c r="N192" s="557"/>
    </row>
    <row r="193" spans="5:14" x14ac:dyDescent="0.2">
      <c r="E193" s="566"/>
      <c r="G193" s="585"/>
      <c r="H193" s="586"/>
      <c r="I193" s="586"/>
      <c r="J193" s="586"/>
      <c r="K193" s="586"/>
      <c r="L193" s="586"/>
      <c r="M193" s="587"/>
      <c r="N193" s="557"/>
    </row>
    <row r="194" spans="5:14" x14ac:dyDescent="0.2">
      <c r="E194" s="566"/>
      <c r="G194" s="585"/>
      <c r="H194" s="586"/>
      <c r="I194" s="586"/>
      <c r="J194" s="586"/>
      <c r="K194" s="586"/>
      <c r="L194" s="586"/>
      <c r="M194" s="587"/>
      <c r="N194" s="557"/>
    </row>
    <row r="195" spans="5:14" x14ac:dyDescent="0.2">
      <c r="E195" s="566"/>
      <c r="G195" s="585"/>
      <c r="H195" s="586"/>
      <c r="I195" s="586"/>
      <c r="J195" s="586"/>
      <c r="K195" s="586"/>
      <c r="L195" s="586"/>
      <c r="M195" s="587"/>
      <c r="N195" s="557"/>
    </row>
    <row r="196" spans="5:14" x14ac:dyDescent="0.2">
      <c r="E196" s="566"/>
      <c r="G196" s="585"/>
      <c r="H196" s="586"/>
      <c r="I196" s="586"/>
      <c r="J196" s="586"/>
      <c r="K196" s="586"/>
      <c r="L196" s="586"/>
      <c r="M196" s="587"/>
      <c r="N196" s="557"/>
    </row>
    <row r="197" spans="5:14" x14ac:dyDescent="0.2">
      <c r="E197" s="566"/>
      <c r="G197" s="585"/>
      <c r="H197" s="586"/>
      <c r="I197" s="586"/>
      <c r="J197" s="586"/>
      <c r="K197" s="586"/>
      <c r="L197" s="586"/>
      <c r="M197" s="587"/>
      <c r="N197" s="557"/>
    </row>
    <row r="198" spans="5:14" x14ac:dyDescent="0.2">
      <c r="E198" s="566"/>
      <c r="G198" s="585"/>
      <c r="H198" s="586"/>
      <c r="I198" s="586"/>
      <c r="J198" s="586"/>
      <c r="K198" s="586"/>
      <c r="L198" s="586"/>
      <c r="M198" s="587"/>
      <c r="N198" s="557"/>
    </row>
    <row r="199" spans="5:14" x14ac:dyDescent="0.2">
      <c r="E199" s="566"/>
      <c r="G199" s="585"/>
      <c r="H199" s="586"/>
      <c r="I199" s="586"/>
      <c r="J199" s="586"/>
      <c r="K199" s="586"/>
      <c r="L199" s="586"/>
      <c r="M199" s="587"/>
      <c r="N199" s="557"/>
    </row>
    <row r="200" spans="5:14" x14ac:dyDescent="0.2">
      <c r="E200" s="566"/>
      <c r="G200" s="585"/>
      <c r="H200" s="586"/>
      <c r="I200" s="586"/>
      <c r="J200" s="586"/>
      <c r="K200" s="586"/>
      <c r="L200" s="586"/>
      <c r="M200" s="587"/>
      <c r="N200" s="557"/>
    </row>
    <row r="201" spans="5:14" x14ac:dyDescent="0.2">
      <c r="E201" s="566"/>
      <c r="G201" s="585"/>
      <c r="H201" s="586"/>
      <c r="I201" s="586"/>
      <c r="J201" s="586"/>
      <c r="K201" s="586"/>
      <c r="L201" s="586"/>
      <c r="M201" s="587"/>
      <c r="N201" s="557"/>
    </row>
    <row r="202" spans="5:14" x14ac:dyDescent="0.2">
      <c r="E202" s="566"/>
      <c r="G202" s="585"/>
      <c r="H202" s="586"/>
      <c r="I202" s="586"/>
      <c r="J202" s="586"/>
      <c r="K202" s="586"/>
      <c r="L202" s="586"/>
      <c r="M202" s="587"/>
      <c r="N202" s="557"/>
    </row>
    <row r="203" spans="5:14" x14ac:dyDescent="0.2">
      <c r="E203" s="566"/>
      <c r="G203" s="585"/>
      <c r="H203" s="586"/>
      <c r="I203" s="586"/>
      <c r="J203" s="586"/>
      <c r="K203" s="586"/>
      <c r="L203" s="586"/>
      <c r="M203" s="587"/>
      <c r="N203" s="557"/>
    </row>
    <row r="204" spans="5:14" x14ac:dyDescent="0.2">
      <c r="E204" s="566"/>
      <c r="G204" s="585"/>
      <c r="H204" s="586"/>
      <c r="I204" s="586"/>
      <c r="J204" s="586"/>
      <c r="K204" s="586"/>
      <c r="L204" s="586"/>
      <c r="M204" s="587"/>
      <c r="N204" s="557"/>
    </row>
    <row r="205" spans="5:14" x14ac:dyDescent="0.2">
      <c r="E205" s="566"/>
      <c r="G205" s="585"/>
      <c r="H205" s="586"/>
      <c r="I205" s="586"/>
      <c r="J205" s="586"/>
      <c r="K205" s="586"/>
      <c r="L205" s="586"/>
      <c r="M205" s="587"/>
      <c r="N205" s="557"/>
    </row>
    <row r="206" spans="5:14" x14ac:dyDescent="0.2">
      <c r="E206" s="566"/>
      <c r="G206" s="585"/>
      <c r="H206" s="586"/>
      <c r="I206" s="586"/>
      <c r="J206" s="586"/>
      <c r="K206" s="586"/>
      <c r="L206" s="586"/>
      <c r="M206" s="587"/>
      <c r="N206" s="557"/>
    </row>
    <row r="207" spans="5:14" x14ac:dyDescent="0.2">
      <c r="E207" s="566"/>
      <c r="G207" s="585"/>
      <c r="H207" s="586"/>
      <c r="I207" s="586"/>
      <c r="J207" s="586"/>
      <c r="K207" s="586"/>
      <c r="L207" s="586"/>
      <c r="M207" s="587"/>
      <c r="N207" s="557"/>
    </row>
    <row r="208" spans="5:14" x14ac:dyDescent="0.2">
      <c r="E208" s="566"/>
      <c r="G208" s="585"/>
      <c r="H208" s="586"/>
      <c r="I208" s="586"/>
      <c r="J208" s="586"/>
      <c r="K208" s="586"/>
      <c r="L208" s="586"/>
      <c r="M208" s="587"/>
      <c r="N208" s="557"/>
    </row>
    <row r="209" spans="5:14" x14ac:dyDescent="0.2">
      <c r="E209" s="566"/>
      <c r="G209" s="585"/>
      <c r="H209" s="586"/>
      <c r="I209" s="586"/>
      <c r="J209" s="586"/>
      <c r="K209" s="586"/>
      <c r="L209" s="586"/>
      <c r="M209" s="587"/>
      <c r="N209" s="557"/>
    </row>
    <row r="210" spans="5:14" x14ac:dyDescent="0.2">
      <c r="E210" s="566"/>
      <c r="G210" s="585"/>
      <c r="H210" s="586"/>
      <c r="I210" s="586"/>
      <c r="J210" s="586"/>
      <c r="K210" s="586"/>
      <c r="L210" s="586"/>
      <c r="M210" s="587"/>
      <c r="N210" s="557"/>
    </row>
    <row r="211" spans="5:14" x14ac:dyDescent="0.2">
      <c r="E211" s="566"/>
      <c r="G211" s="585"/>
      <c r="H211" s="586"/>
      <c r="I211" s="586"/>
      <c r="J211" s="586"/>
      <c r="K211" s="586"/>
      <c r="L211" s="586"/>
      <c r="M211" s="587"/>
      <c r="N211" s="557"/>
    </row>
    <row r="212" spans="5:14" x14ac:dyDescent="0.2">
      <c r="E212" s="566"/>
      <c r="G212" s="585"/>
      <c r="H212" s="586"/>
      <c r="I212" s="586"/>
      <c r="J212" s="586"/>
      <c r="K212" s="586"/>
      <c r="L212" s="586"/>
      <c r="M212" s="587"/>
      <c r="N212" s="557"/>
    </row>
    <row r="213" spans="5:14" x14ac:dyDescent="0.2">
      <c r="E213" s="566"/>
      <c r="G213" s="585"/>
      <c r="H213" s="586"/>
      <c r="I213" s="586"/>
      <c r="J213" s="586"/>
      <c r="K213" s="586"/>
      <c r="L213" s="586"/>
      <c r="M213" s="587"/>
      <c r="N213" s="557"/>
    </row>
    <row r="214" spans="5:14" x14ac:dyDescent="0.2">
      <c r="E214" s="566"/>
      <c r="G214" s="585"/>
      <c r="H214" s="586"/>
      <c r="I214" s="586"/>
      <c r="J214" s="586"/>
      <c r="K214" s="586"/>
      <c r="L214" s="586"/>
      <c r="M214" s="587"/>
      <c r="N214" s="557"/>
    </row>
    <row r="215" spans="5:14" x14ac:dyDescent="0.2">
      <c r="E215" s="566"/>
      <c r="G215" s="585"/>
      <c r="H215" s="586"/>
      <c r="I215" s="586"/>
      <c r="J215" s="586"/>
      <c r="K215" s="586"/>
      <c r="L215" s="586"/>
      <c r="M215" s="587"/>
      <c r="N215" s="557"/>
    </row>
    <row r="216" spans="5:14" x14ac:dyDescent="0.2">
      <c r="E216" s="566"/>
      <c r="G216" s="585"/>
      <c r="H216" s="586"/>
      <c r="I216" s="586"/>
      <c r="J216" s="586"/>
      <c r="K216" s="586"/>
      <c r="L216" s="586"/>
      <c r="M216" s="587"/>
      <c r="N216" s="557"/>
    </row>
    <row r="217" spans="5:14" x14ac:dyDescent="0.2">
      <c r="E217" s="566"/>
      <c r="G217" s="585"/>
      <c r="H217" s="586"/>
      <c r="I217" s="586"/>
      <c r="J217" s="586"/>
      <c r="K217" s="586"/>
      <c r="L217" s="586"/>
      <c r="M217" s="587"/>
      <c r="N217" s="557"/>
    </row>
    <row r="218" spans="5:14" x14ac:dyDescent="0.2">
      <c r="E218" s="566"/>
      <c r="G218" s="585"/>
      <c r="H218" s="586"/>
      <c r="I218" s="586"/>
      <c r="J218" s="586"/>
      <c r="K218" s="586"/>
      <c r="L218" s="586"/>
      <c r="M218" s="587"/>
      <c r="N218" s="557"/>
    </row>
    <row r="219" spans="5:14" x14ac:dyDescent="0.2">
      <c r="E219" s="566"/>
      <c r="G219" s="585"/>
      <c r="H219" s="586"/>
      <c r="I219" s="586"/>
      <c r="J219" s="586"/>
      <c r="K219" s="586"/>
      <c r="L219" s="586"/>
      <c r="M219" s="587"/>
      <c r="N219" s="557"/>
    </row>
    <row r="220" spans="5:14" x14ac:dyDescent="0.2">
      <c r="E220" s="566"/>
      <c r="G220" s="585"/>
      <c r="H220" s="586"/>
      <c r="I220" s="586"/>
      <c r="J220" s="586"/>
      <c r="K220" s="586"/>
      <c r="L220" s="586"/>
      <c r="M220" s="587"/>
      <c r="N220" s="557"/>
    </row>
    <row r="221" spans="5:14" x14ac:dyDescent="0.2">
      <c r="E221" s="566"/>
      <c r="G221" s="585"/>
      <c r="H221" s="586"/>
      <c r="I221" s="586"/>
      <c r="J221" s="586"/>
      <c r="K221" s="586"/>
      <c r="L221" s="586"/>
      <c r="M221" s="587"/>
      <c r="N221" s="557"/>
    </row>
    <row r="222" spans="5:14" x14ac:dyDescent="0.2">
      <c r="E222" s="566"/>
      <c r="G222" s="585"/>
      <c r="H222" s="586"/>
      <c r="I222" s="586"/>
      <c r="J222" s="586"/>
      <c r="K222" s="586"/>
      <c r="L222" s="586"/>
      <c r="M222" s="587"/>
      <c r="N222" s="557"/>
    </row>
    <row r="223" spans="5:14" x14ac:dyDescent="0.2">
      <c r="E223" s="566"/>
      <c r="G223" s="585"/>
      <c r="H223" s="586"/>
      <c r="I223" s="586"/>
      <c r="J223" s="586"/>
      <c r="K223" s="586"/>
      <c r="L223" s="586"/>
      <c r="M223" s="587"/>
      <c r="N223" s="557"/>
    </row>
    <row r="224" spans="5:14" x14ac:dyDescent="0.2">
      <c r="E224" s="566"/>
      <c r="G224" s="585"/>
      <c r="H224" s="586"/>
      <c r="I224" s="586"/>
      <c r="J224" s="586"/>
      <c r="K224" s="586"/>
      <c r="L224" s="586"/>
      <c r="M224" s="587"/>
      <c r="N224" s="557"/>
    </row>
    <row r="225" spans="5:14" x14ac:dyDescent="0.2">
      <c r="E225" s="566"/>
      <c r="G225" s="585"/>
      <c r="H225" s="586"/>
      <c r="I225" s="586"/>
      <c r="J225" s="586"/>
      <c r="K225" s="586"/>
      <c r="L225" s="586"/>
      <c r="M225" s="587"/>
      <c r="N225" s="557"/>
    </row>
    <row r="226" spans="5:14" x14ac:dyDescent="0.2">
      <c r="E226" s="566"/>
      <c r="G226" s="585"/>
      <c r="H226" s="586"/>
      <c r="I226" s="586"/>
      <c r="J226" s="586"/>
      <c r="K226" s="586"/>
      <c r="L226" s="586"/>
      <c r="M226" s="587"/>
      <c r="N226" s="557"/>
    </row>
    <row r="227" spans="5:14" x14ac:dyDescent="0.2">
      <c r="E227" s="566"/>
      <c r="G227" s="585"/>
      <c r="H227" s="586"/>
      <c r="I227" s="586"/>
      <c r="J227" s="586"/>
      <c r="K227" s="586"/>
      <c r="L227" s="586"/>
      <c r="M227" s="587"/>
      <c r="N227" s="557"/>
    </row>
    <row r="228" spans="5:14" x14ac:dyDescent="0.2">
      <c r="E228" s="566"/>
      <c r="G228" s="585"/>
      <c r="H228" s="586"/>
      <c r="I228" s="586"/>
      <c r="J228" s="586"/>
      <c r="K228" s="586"/>
      <c r="L228" s="586"/>
      <c r="M228" s="587"/>
      <c r="N228" s="557"/>
    </row>
    <row r="229" spans="5:14" x14ac:dyDescent="0.2">
      <c r="E229" s="566"/>
      <c r="G229" s="585"/>
      <c r="H229" s="586"/>
      <c r="I229" s="586"/>
      <c r="J229" s="586"/>
      <c r="K229" s="586"/>
      <c r="L229" s="586"/>
      <c r="M229" s="587"/>
      <c r="N229" s="557"/>
    </row>
    <row r="230" spans="5:14" x14ac:dyDescent="0.2">
      <c r="E230" s="566"/>
      <c r="G230" s="585"/>
      <c r="H230" s="586"/>
      <c r="I230" s="586"/>
      <c r="J230" s="586"/>
      <c r="K230" s="586"/>
      <c r="L230" s="586"/>
      <c r="M230" s="587"/>
      <c r="N230" s="557"/>
    </row>
    <row r="231" spans="5:14" x14ac:dyDescent="0.2">
      <c r="E231" s="566"/>
      <c r="G231" s="585"/>
      <c r="H231" s="586"/>
      <c r="I231" s="586"/>
      <c r="J231" s="586"/>
      <c r="K231" s="586"/>
      <c r="L231" s="586"/>
      <c r="M231" s="587"/>
      <c r="N231" s="557"/>
    </row>
    <row r="232" spans="5:14" x14ac:dyDescent="0.2">
      <c r="E232" s="566"/>
      <c r="G232" s="585"/>
      <c r="H232" s="586"/>
      <c r="I232" s="586"/>
      <c r="J232" s="586"/>
      <c r="K232" s="586"/>
      <c r="L232" s="586"/>
      <c r="M232" s="587"/>
      <c r="N232" s="557"/>
    </row>
    <row r="233" spans="5:14" x14ac:dyDescent="0.2">
      <c r="E233" s="566"/>
      <c r="G233" s="585"/>
      <c r="H233" s="586"/>
      <c r="I233" s="586"/>
      <c r="J233" s="586"/>
      <c r="K233" s="586"/>
      <c r="L233" s="586"/>
      <c r="M233" s="587"/>
      <c r="N233" s="557"/>
    </row>
    <row r="234" spans="5:14" x14ac:dyDescent="0.2">
      <c r="E234" s="566"/>
      <c r="G234" s="585"/>
      <c r="H234" s="586"/>
      <c r="I234" s="586"/>
      <c r="J234" s="586"/>
      <c r="K234" s="586"/>
      <c r="L234" s="586"/>
      <c r="M234" s="587"/>
      <c r="N234" s="557"/>
    </row>
    <row r="235" spans="5:14" x14ac:dyDescent="0.2">
      <c r="E235" s="566"/>
      <c r="G235" s="585"/>
      <c r="H235" s="586"/>
      <c r="I235" s="586"/>
      <c r="J235" s="586"/>
      <c r="K235" s="586"/>
      <c r="L235" s="586"/>
      <c r="M235" s="587"/>
      <c r="N235" s="557"/>
    </row>
    <row r="236" spans="5:14" x14ac:dyDescent="0.2">
      <c r="E236" s="566"/>
      <c r="G236" s="585"/>
      <c r="H236" s="586"/>
      <c r="I236" s="586"/>
      <c r="J236" s="586"/>
      <c r="K236" s="586"/>
      <c r="L236" s="586"/>
      <c r="M236" s="587"/>
      <c r="N236" s="557"/>
    </row>
    <row r="237" spans="5:14" x14ac:dyDescent="0.2">
      <c r="E237" s="566"/>
      <c r="G237" s="585"/>
      <c r="H237" s="586"/>
      <c r="I237" s="586"/>
      <c r="J237" s="586"/>
      <c r="K237" s="586"/>
      <c r="L237" s="586"/>
      <c r="M237" s="587"/>
      <c r="N237" s="557"/>
    </row>
    <row r="238" spans="5:14" x14ac:dyDescent="0.2">
      <c r="E238" s="566"/>
      <c r="G238" s="585"/>
      <c r="H238" s="586"/>
      <c r="I238" s="586"/>
      <c r="J238" s="586"/>
      <c r="K238" s="586"/>
      <c r="L238" s="586"/>
      <c r="M238" s="587"/>
      <c r="N238" s="557"/>
    </row>
    <row r="239" spans="5:14" x14ac:dyDescent="0.2">
      <c r="E239" s="566"/>
      <c r="G239" s="585"/>
      <c r="H239" s="586"/>
      <c r="I239" s="586"/>
      <c r="J239" s="586"/>
      <c r="K239" s="586"/>
      <c r="L239" s="586"/>
      <c r="M239" s="587"/>
      <c r="N239" s="557"/>
    </row>
    <row r="240" spans="5:14" x14ac:dyDescent="0.2">
      <c r="E240" s="566"/>
      <c r="G240" s="585"/>
      <c r="H240" s="586"/>
      <c r="I240" s="586"/>
      <c r="J240" s="586"/>
      <c r="K240" s="586"/>
      <c r="L240" s="586"/>
      <c r="M240" s="587"/>
      <c r="N240" s="557"/>
    </row>
    <row r="241" spans="5:14" x14ac:dyDescent="0.2">
      <c r="E241" s="566"/>
      <c r="G241" s="585"/>
      <c r="H241" s="586"/>
      <c r="I241" s="586"/>
      <c r="J241" s="586"/>
      <c r="K241" s="586"/>
      <c r="L241" s="586"/>
      <c r="M241" s="587"/>
      <c r="N241" s="557"/>
    </row>
    <row r="242" spans="5:14" x14ac:dyDescent="0.2">
      <c r="E242" s="566"/>
      <c r="G242" s="585"/>
      <c r="H242" s="586"/>
      <c r="I242" s="586"/>
      <c r="J242" s="586"/>
      <c r="K242" s="586"/>
      <c r="L242" s="586"/>
      <c r="M242" s="587"/>
      <c r="N242" s="557"/>
    </row>
    <row r="243" spans="5:14" x14ac:dyDescent="0.2">
      <c r="E243" s="566"/>
      <c r="G243" s="585"/>
      <c r="H243" s="586"/>
      <c r="I243" s="586"/>
      <c r="J243" s="586"/>
      <c r="K243" s="586"/>
      <c r="L243" s="586"/>
      <c r="M243" s="587"/>
      <c r="N243" s="557"/>
    </row>
    <row r="244" spans="5:14" x14ac:dyDescent="0.2">
      <c r="E244" s="566"/>
      <c r="G244" s="585"/>
      <c r="H244" s="586"/>
      <c r="I244" s="586"/>
      <c r="J244" s="586"/>
      <c r="K244" s="586"/>
      <c r="L244" s="586"/>
      <c r="M244" s="587"/>
      <c r="N244" s="557"/>
    </row>
    <row r="245" spans="5:14" x14ac:dyDescent="0.2">
      <c r="E245" s="566"/>
      <c r="G245" s="585"/>
      <c r="H245" s="586"/>
      <c r="I245" s="586"/>
      <c r="J245" s="586"/>
      <c r="K245" s="586"/>
      <c r="L245" s="586"/>
      <c r="M245" s="587"/>
      <c r="N245" s="557"/>
    </row>
    <row r="246" spans="5:14" x14ac:dyDescent="0.2">
      <c r="E246" s="566"/>
      <c r="G246" s="585"/>
      <c r="H246" s="586"/>
      <c r="I246" s="586"/>
      <c r="J246" s="586"/>
      <c r="K246" s="586"/>
      <c r="L246" s="586"/>
      <c r="M246" s="587"/>
      <c r="N246" s="557"/>
    </row>
    <row r="247" spans="5:14" x14ac:dyDescent="0.2">
      <c r="E247" s="566"/>
      <c r="G247" s="585"/>
      <c r="H247" s="586"/>
      <c r="I247" s="586"/>
      <c r="J247" s="586"/>
      <c r="K247" s="586"/>
      <c r="L247" s="586"/>
      <c r="M247" s="587"/>
      <c r="N247" s="557"/>
    </row>
    <row r="248" spans="5:14" x14ac:dyDescent="0.2">
      <c r="E248" s="566"/>
      <c r="G248" s="585"/>
      <c r="H248" s="586"/>
      <c r="I248" s="586"/>
      <c r="J248" s="586"/>
      <c r="K248" s="586"/>
      <c r="L248" s="586"/>
      <c r="M248" s="587"/>
      <c r="N248" s="557"/>
    </row>
    <row r="249" spans="5:14" x14ac:dyDescent="0.2">
      <c r="E249" s="566"/>
      <c r="G249" s="585"/>
      <c r="H249" s="586"/>
      <c r="I249" s="586"/>
      <c r="J249" s="586"/>
      <c r="K249" s="586"/>
      <c r="L249" s="586"/>
      <c r="M249" s="587"/>
      <c r="N249" s="557"/>
    </row>
    <row r="250" spans="5:14" x14ac:dyDescent="0.2">
      <c r="E250" s="566"/>
      <c r="G250" s="585"/>
      <c r="H250" s="586"/>
      <c r="I250" s="586"/>
      <c r="J250" s="586"/>
      <c r="K250" s="586"/>
      <c r="L250" s="586"/>
      <c r="M250" s="587"/>
      <c r="N250" s="557"/>
    </row>
    <row r="251" spans="5:14" x14ac:dyDescent="0.2">
      <c r="E251" s="566"/>
      <c r="G251" s="585"/>
      <c r="H251" s="586"/>
      <c r="I251" s="586"/>
      <c r="J251" s="586"/>
      <c r="K251" s="586"/>
      <c r="L251" s="586"/>
      <c r="M251" s="587"/>
      <c r="N251" s="557"/>
    </row>
    <row r="252" spans="5:14" x14ac:dyDescent="0.2">
      <c r="E252" s="566"/>
      <c r="G252" s="585"/>
      <c r="H252" s="586"/>
      <c r="I252" s="586"/>
      <c r="J252" s="586"/>
      <c r="K252" s="586"/>
      <c r="L252" s="586"/>
      <c r="M252" s="587"/>
      <c r="N252" s="557"/>
    </row>
    <row r="253" spans="5:14" x14ac:dyDescent="0.2">
      <c r="E253" s="566"/>
      <c r="G253" s="585"/>
      <c r="H253" s="586"/>
      <c r="I253" s="586"/>
      <c r="J253" s="586"/>
      <c r="K253" s="586"/>
      <c r="L253" s="586"/>
      <c r="M253" s="587"/>
      <c r="N253" s="557"/>
    </row>
    <row r="254" spans="5:14" x14ac:dyDescent="0.2">
      <c r="E254" s="566"/>
      <c r="G254" s="585"/>
      <c r="H254" s="586"/>
      <c r="I254" s="586"/>
      <c r="J254" s="586"/>
      <c r="K254" s="586"/>
      <c r="L254" s="586"/>
      <c r="M254" s="587"/>
      <c r="N254" s="557"/>
    </row>
    <row r="255" spans="5:14" x14ac:dyDescent="0.2">
      <c r="E255" s="566"/>
      <c r="G255" s="585"/>
      <c r="H255" s="586"/>
      <c r="I255" s="586"/>
      <c r="J255" s="586"/>
      <c r="K255" s="586"/>
      <c r="L255" s="586"/>
      <c r="M255" s="587"/>
      <c r="N255" s="557"/>
    </row>
    <row r="256" spans="5:14" x14ac:dyDescent="0.2">
      <c r="E256" s="566"/>
      <c r="G256" s="585"/>
      <c r="H256" s="586"/>
      <c r="I256" s="586"/>
      <c r="J256" s="586"/>
      <c r="K256" s="586"/>
      <c r="L256" s="586"/>
      <c r="M256" s="587"/>
      <c r="N256" s="557"/>
    </row>
    <row r="257" spans="5:14" x14ac:dyDescent="0.2">
      <c r="E257" s="566"/>
      <c r="G257" s="585"/>
      <c r="H257" s="586"/>
      <c r="I257" s="586"/>
      <c r="J257" s="586"/>
      <c r="K257" s="586"/>
      <c r="L257" s="586"/>
      <c r="M257" s="587"/>
      <c r="N257" s="557"/>
    </row>
    <row r="258" spans="5:14" x14ac:dyDescent="0.2">
      <c r="E258" s="566"/>
      <c r="G258" s="585"/>
      <c r="H258" s="586"/>
      <c r="I258" s="586"/>
      <c r="J258" s="586"/>
      <c r="K258" s="586"/>
      <c r="L258" s="586"/>
      <c r="M258" s="587"/>
      <c r="N258" s="557"/>
    </row>
    <row r="259" spans="5:14" x14ac:dyDescent="0.2">
      <c r="E259" s="566"/>
      <c r="G259" s="585"/>
      <c r="H259" s="586"/>
      <c r="I259" s="586"/>
      <c r="J259" s="586"/>
      <c r="K259" s="586"/>
      <c r="L259" s="586"/>
      <c r="M259" s="587"/>
      <c r="N259" s="557"/>
    </row>
    <row r="260" spans="5:14" x14ac:dyDescent="0.2">
      <c r="E260" s="566"/>
      <c r="G260" s="585"/>
      <c r="H260" s="586"/>
      <c r="I260" s="586"/>
      <c r="J260" s="586"/>
      <c r="K260" s="586"/>
      <c r="L260" s="586"/>
      <c r="M260" s="587"/>
      <c r="N260" s="557"/>
    </row>
    <row r="261" spans="5:14" x14ac:dyDescent="0.2">
      <c r="E261" s="566"/>
      <c r="G261" s="585"/>
      <c r="H261" s="586"/>
      <c r="I261" s="586"/>
      <c r="J261" s="586"/>
      <c r="K261" s="586"/>
      <c r="L261" s="586"/>
      <c r="M261" s="587"/>
      <c r="N261" s="557"/>
    </row>
    <row r="262" spans="5:14" x14ac:dyDescent="0.2">
      <c r="E262" s="566"/>
      <c r="G262" s="585"/>
      <c r="H262" s="586"/>
      <c r="I262" s="586"/>
      <c r="J262" s="586"/>
      <c r="K262" s="586"/>
      <c r="L262" s="586"/>
      <c r="M262" s="587"/>
      <c r="N262" s="557"/>
    </row>
    <row r="263" spans="5:14" x14ac:dyDescent="0.2">
      <c r="E263" s="566"/>
      <c r="G263" s="585"/>
      <c r="H263" s="586"/>
      <c r="I263" s="586"/>
      <c r="J263" s="586"/>
      <c r="K263" s="586"/>
      <c r="L263" s="586"/>
      <c r="M263" s="587"/>
      <c r="N263" s="557"/>
    </row>
    <row r="264" spans="5:14" x14ac:dyDescent="0.2">
      <c r="E264" s="566"/>
      <c r="G264" s="585"/>
      <c r="H264" s="586"/>
      <c r="I264" s="586"/>
      <c r="J264" s="586"/>
      <c r="K264" s="586"/>
      <c r="L264" s="586"/>
      <c r="M264" s="587"/>
      <c r="N264" s="557"/>
    </row>
    <row r="265" spans="5:14" x14ac:dyDescent="0.2">
      <c r="E265" s="566"/>
      <c r="G265" s="585"/>
      <c r="H265" s="586"/>
      <c r="I265" s="586"/>
      <c r="J265" s="586"/>
      <c r="K265" s="586"/>
      <c r="L265" s="586"/>
      <c r="M265" s="587"/>
      <c r="N265" s="557"/>
    </row>
    <row r="266" spans="5:14" x14ac:dyDescent="0.2">
      <c r="E266" s="566"/>
      <c r="G266" s="585"/>
      <c r="H266" s="586"/>
      <c r="I266" s="586"/>
      <c r="J266" s="586"/>
      <c r="K266" s="586"/>
      <c r="L266" s="586"/>
      <c r="M266" s="587"/>
      <c r="N266" s="557"/>
    </row>
    <row r="267" spans="5:14" x14ac:dyDescent="0.2">
      <c r="E267" s="566"/>
      <c r="G267" s="585"/>
      <c r="H267" s="586"/>
      <c r="I267" s="586"/>
      <c r="J267" s="586"/>
      <c r="K267" s="586"/>
      <c r="L267" s="586"/>
      <c r="M267" s="587"/>
      <c r="N267" s="557"/>
    </row>
    <row r="268" spans="5:14" x14ac:dyDescent="0.2">
      <c r="E268" s="566"/>
      <c r="G268" s="585"/>
      <c r="H268" s="586"/>
      <c r="I268" s="586"/>
      <c r="J268" s="586"/>
      <c r="K268" s="586"/>
      <c r="L268" s="586"/>
      <c r="M268" s="587"/>
      <c r="N268" s="557"/>
    </row>
    <row r="269" spans="5:14" x14ac:dyDescent="0.2">
      <c r="E269" s="566"/>
      <c r="G269" s="585"/>
      <c r="H269" s="586"/>
      <c r="I269" s="586"/>
      <c r="J269" s="586"/>
      <c r="K269" s="586"/>
      <c r="L269" s="586"/>
      <c r="M269" s="587"/>
      <c r="N269" s="557"/>
    </row>
    <row r="270" spans="5:14" x14ac:dyDescent="0.2">
      <c r="E270" s="566"/>
      <c r="G270" s="585"/>
      <c r="H270" s="586"/>
      <c r="I270" s="586"/>
      <c r="J270" s="586"/>
      <c r="K270" s="586"/>
      <c r="L270" s="586"/>
      <c r="M270" s="587"/>
      <c r="N270" s="557"/>
    </row>
    <row r="271" spans="5:14" x14ac:dyDescent="0.2">
      <c r="E271" s="566"/>
      <c r="G271" s="585"/>
      <c r="H271" s="586"/>
      <c r="I271" s="586"/>
      <c r="J271" s="586"/>
      <c r="K271" s="586"/>
      <c r="L271" s="586"/>
      <c r="M271" s="587"/>
      <c r="N271" s="557"/>
    </row>
    <row r="272" spans="5:14" x14ac:dyDescent="0.2">
      <c r="E272" s="566"/>
      <c r="G272" s="585"/>
      <c r="H272" s="586"/>
      <c r="I272" s="586"/>
      <c r="J272" s="586"/>
      <c r="K272" s="586"/>
      <c r="L272" s="586"/>
      <c r="M272" s="587"/>
      <c r="N272" s="557"/>
    </row>
    <row r="273" spans="5:14" x14ac:dyDescent="0.2">
      <c r="E273" s="566"/>
      <c r="G273" s="585"/>
      <c r="H273" s="586"/>
      <c r="I273" s="586"/>
      <c r="J273" s="586"/>
      <c r="K273" s="586"/>
      <c r="L273" s="586"/>
      <c r="M273" s="587"/>
      <c r="N273" s="557"/>
    </row>
    <row r="274" spans="5:14" x14ac:dyDescent="0.2">
      <c r="E274" s="566"/>
      <c r="G274" s="585"/>
      <c r="H274" s="586"/>
      <c r="I274" s="586"/>
      <c r="J274" s="586"/>
      <c r="K274" s="586"/>
      <c r="L274" s="586"/>
      <c r="M274" s="587"/>
      <c r="N274" s="557"/>
    </row>
    <row r="275" spans="5:14" x14ac:dyDescent="0.2">
      <c r="E275" s="566"/>
      <c r="G275" s="585"/>
      <c r="H275" s="586"/>
      <c r="I275" s="586"/>
      <c r="J275" s="586"/>
      <c r="K275" s="586"/>
      <c r="L275" s="586"/>
      <c r="M275" s="587"/>
      <c r="N275" s="557"/>
    </row>
    <row r="276" spans="5:14" x14ac:dyDescent="0.2">
      <c r="E276" s="566"/>
      <c r="G276" s="585"/>
      <c r="H276" s="586"/>
      <c r="I276" s="586"/>
      <c r="J276" s="586"/>
      <c r="K276" s="586"/>
      <c r="L276" s="586"/>
      <c r="M276" s="587"/>
      <c r="N276" s="557"/>
    </row>
    <row r="277" spans="5:14" x14ac:dyDescent="0.2">
      <c r="E277" s="566"/>
      <c r="G277" s="585"/>
      <c r="H277" s="586"/>
      <c r="I277" s="586"/>
      <c r="J277" s="586"/>
      <c r="K277" s="586"/>
      <c r="L277" s="586"/>
      <c r="M277" s="587"/>
      <c r="N277" s="557"/>
    </row>
    <row r="278" spans="5:14" x14ac:dyDescent="0.2">
      <c r="E278" s="566"/>
      <c r="G278" s="585"/>
      <c r="H278" s="586"/>
      <c r="I278" s="586"/>
      <c r="J278" s="586"/>
      <c r="K278" s="586"/>
      <c r="L278" s="586"/>
      <c r="M278" s="587"/>
      <c r="N278" s="557"/>
    </row>
    <row r="279" spans="5:14" x14ac:dyDescent="0.2">
      <c r="E279" s="566"/>
      <c r="G279" s="585"/>
      <c r="H279" s="586"/>
      <c r="I279" s="586"/>
      <c r="J279" s="586"/>
      <c r="K279" s="586"/>
      <c r="L279" s="586"/>
      <c r="M279" s="587"/>
      <c r="N279" s="557"/>
    </row>
    <row r="280" spans="5:14" x14ac:dyDescent="0.2">
      <c r="E280" s="566"/>
      <c r="G280" s="585"/>
      <c r="H280" s="586"/>
      <c r="I280" s="586"/>
      <c r="J280" s="586"/>
      <c r="K280" s="586"/>
      <c r="L280" s="586"/>
      <c r="M280" s="587"/>
      <c r="N280" s="557"/>
    </row>
    <row r="281" spans="5:14" x14ac:dyDescent="0.2">
      <c r="E281" s="566"/>
      <c r="G281" s="585"/>
      <c r="H281" s="586"/>
      <c r="I281" s="586"/>
      <c r="J281" s="586"/>
      <c r="K281" s="586"/>
      <c r="L281" s="586"/>
      <c r="M281" s="587"/>
      <c r="N281" s="557"/>
    </row>
    <row r="282" spans="5:14" x14ac:dyDescent="0.2">
      <c r="E282" s="566"/>
      <c r="G282" s="585"/>
      <c r="H282" s="586"/>
      <c r="I282" s="586"/>
      <c r="J282" s="586"/>
      <c r="K282" s="586"/>
      <c r="L282" s="586"/>
      <c r="M282" s="587"/>
      <c r="N282" s="557"/>
    </row>
    <row r="283" spans="5:14" x14ac:dyDescent="0.2">
      <c r="E283" s="566"/>
      <c r="G283" s="585"/>
      <c r="H283" s="586"/>
      <c r="I283" s="586"/>
      <c r="J283" s="586"/>
      <c r="K283" s="586"/>
      <c r="L283" s="586"/>
      <c r="M283" s="587"/>
      <c r="N283" s="557"/>
    </row>
    <row r="284" spans="5:14" x14ac:dyDescent="0.2">
      <c r="E284" s="566"/>
      <c r="G284" s="1031"/>
      <c r="H284" s="1032"/>
      <c r="I284" s="1032"/>
      <c r="J284" s="1032"/>
      <c r="K284" s="1032"/>
      <c r="L284" s="1032"/>
      <c r="M284" s="587"/>
      <c r="N284" s="557"/>
    </row>
    <row r="285" spans="5:14" x14ac:dyDescent="0.2">
      <c r="E285" s="566"/>
      <c r="G285" s="1031"/>
      <c r="H285" s="1032"/>
      <c r="I285" s="1032"/>
      <c r="J285" s="1032"/>
      <c r="K285" s="1032"/>
      <c r="L285" s="1032"/>
      <c r="M285" s="587"/>
      <c r="N285" s="557"/>
    </row>
    <row r="286" spans="5:14" x14ac:dyDescent="0.2">
      <c r="E286" s="566"/>
      <c r="G286" s="1031"/>
      <c r="H286" s="1032"/>
      <c r="I286" s="1032"/>
      <c r="J286" s="1032"/>
      <c r="K286" s="1032"/>
      <c r="L286" s="1032"/>
      <c r="M286" s="587"/>
      <c r="N286" s="557"/>
    </row>
    <row r="287" spans="5:14" x14ac:dyDescent="0.2">
      <c r="E287" s="566"/>
      <c r="G287" s="1031"/>
      <c r="H287" s="1032"/>
      <c r="I287" s="1032"/>
      <c r="J287" s="1032"/>
      <c r="K287" s="1032"/>
      <c r="L287" s="1032"/>
      <c r="M287" s="587"/>
      <c r="N287" s="557"/>
    </row>
    <row r="288" spans="5:14" x14ac:dyDescent="0.2">
      <c r="E288" s="566"/>
      <c r="G288" s="1031"/>
      <c r="H288" s="1032"/>
      <c r="I288" s="1032"/>
      <c r="J288" s="1032"/>
      <c r="K288" s="1032"/>
      <c r="L288" s="1032"/>
      <c r="M288" s="587"/>
      <c r="N288" s="557"/>
    </row>
    <row r="289" spans="5:14" x14ac:dyDescent="0.2">
      <c r="E289" s="566"/>
      <c r="G289" s="1031"/>
      <c r="H289" s="1032"/>
      <c r="I289" s="1032"/>
      <c r="J289" s="1032"/>
      <c r="K289" s="1032"/>
      <c r="L289" s="1032"/>
      <c r="M289" s="587"/>
      <c r="N289" s="557"/>
    </row>
    <row r="290" spans="5:14" x14ac:dyDescent="0.2">
      <c r="E290" s="566"/>
      <c r="G290" s="1031"/>
      <c r="H290" s="1032"/>
      <c r="I290" s="1032"/>
      <c r="J290" s="1032"/>
      <c r="K290" s="1032"/>
      <c r="L290" s="1032"/>
      <c r="M290" s="587"/>
      <c r="N290" s="557"/>
    </row>
    <row r="291" spans="5:14" x14ac:dyDescent="0.2">
      <c r="E291" s="566"/>
      <c r="G291" s="1031"/>
      <c r="H291" s="1032"/>
      <c r="I291" s="1032"/>
      <c r="J291" s="1032"/>
      <c r="K291" s="1032"/>
      <c r="L291" s="1032"/>
      <c r="M291" s="587"/>
      <c r="N291" s="557"/>
    </row>
    <row r="292" spans="5:14" x14ac:dyDescent="0.2">
      <c r="E292" s="566"/>
      <c r="G292" s="1031"/>
      <c r="H292" s="1032"/>
      <c r="I292" s="1032"/>
      <c r="J292" s="1032"/>
      <c r="K292" s="1032"/>
      <c r="L292" s="1032"/>
      <c r="M292" s="587"/>
      <c r="N292" s="557"/>
    </row>
    <row r="293" spans="5:14" x14ac:dyDescent="0.2">
      <c r="E293" s="566"/>
      <c r="G293" s="1031"/>
      <c r="H293" s="1032"/>
      <c r="I293" s="1032"/>
      <c r="J293" s="1032"/>
      <c r="K293" s="1032"/>
      <c r="L293" s="1032"/>
      <c r="M293" s="587"/>
      <c r="N293" s="557"/>
    </row>
    <row r="294" spans="5:14" x14ac:dyDescent="0.2">
      <c r="E294" s="566"/>
      <c r="G294" s="1031"/>
      <c r="H294" s="1032"/>
      <c r="I294" s="1032"/>
      <c r="J294" s="1032"/>
      <c r="K294" s="1032"/>
      <c r="L294" s="1032"/>
      <c r="M294" s="587"/>
      <c r="N294" s="557"/>
    </row>
    <row r="295" spans="5:14" x14ac:dyDescent="0.2">
      <c r="E295" s="566"/>
      <c r="G295" s="1031"/>
      <c r="H295" s="1032"/>
      <c r="I295" s="1032"/>
      <c r="J295" s="1032"/>
      <c r="K295" s="1032"/>
      <c r="L295" s="1032"/>
      <c r="M295" s="587"/>
      <c r="N295" s="557"/>
    </row>
    <row r="296" spans="5:14" x14ac:dyDescent="0.2">
      <c r="E296" s="566"/>
      <c r="G296" s="1031"/>
      <c r="H296" s="1032"/>
      <c r="I296" s="1032"/>
      <c r="J296" s="1032"/>
      <c r="K296" s="1032"/>
      <c r="L296" s="1032"/>
      <c r="M296" s="587"/>
      <c r="N296" s="557"/>
    </row>
    <row r="297" spans="5:14" x14ac:dyDescent="0.2">
      <c r="E297" s="566"/>
      <c r="G297" s="1031"/>
      <c r="H297" s="1032"/>
      <c r="I297" s="1032"/>
      <c r="J297" s="1032"/>
      <c r="K297" s="1032"/>
      <c r="L297" s="1032"/>
      <c r="M297" s="587"/>
      <c r="N297" s="557"/>
    </row>
    <row r="298" spans="5:14" x14ac:dyDescent="0.2">
      <c r="E298" s="566"/>
      <c r="G298" s="1031"/>
      <c r="H298" s="1032"/>
      <c r="I298" s="1032"/>
      <c r="J298" s="1032"/>
      <c r="K298" s="1032"/>
      <c r="L298" s="1032"/>
      <c r="M298" s="587"/>
      <c r="N298" s="557"/>
    </row>
    <row r="299" spans="5:14" x14ac:dyDescent="0.2">
      <c r="E299" s="566"/>
      <c r="G299" s="1031"/>
      <c r="H299" s="1032"/>
      <c r="I299" s="1032"/>
      <c r="J299" s="1032"/>
      <c r="K299" s="1032"/>
      <c r="L299" s="1032"/>
      <c r="M299" s="587"/>
      <c r="N299" s="557"/>
    </row>
    <row r="300" spans="5:14" x14ac:dyDescent="0.2">
      <c r="E300" s="566"/>
      <c r="G300" s="1031"/>
      <c r="H300" s="1032"/>
      <c r="I300" s="1032"/>
      <c r="J300" s="1032"/>
      <c r="K300" s="1032"/>
      <c r="L300" s="1032"/>
      <c r="M300" s="587"/>
      <c r="N300" s="557"/>
    </row>
    <row r="301" spans="5:14" x14ac:dyDescent="0.2">
      <c r="E301" s="566"/>
      <c r="G301" s="1031"/>
      <c r="H301" s="1032"/>
      <c r="I301" s="1032"/>
      <c r="J301" s="1032"/>
      <c r="K301" s="1032"/>
      <c r="L301" s="1032"/>
      <c r="M301" s="587"/>
      <c r="N301" s="557"/>
    </row>
    <row r="302" spans="5:14" x14ac:dyDescent="0.2">
      <c r="E302" s="566"/>
      <c r="G302" s="1031"/>
      <c r="H302" s="1032"/>
      <c r="I302" s="1032"/>
      <c r="J302" s="1032"/>
      <c r="K302" s="1032"/>
      <c r="L302" s="1032"/>
      <c r="M302" s="587"/>
      <c r="N302" s="557"/>
    </row>
    <row r="303" spans="5:14" x14ac:dyDescent="0.2">
      <c r="E303" s="566"/>
      <c r="G303" s="1031"/>
      <c r="H303" s="1032"/>
      <c r="I303" s="1032"/>
      <c r="J303" s="1032"/>
      <c r="K303" s="1032"/>
      <c r="L303" s="1032"/>
      <c r="M303" s="587"/>
      <c r="N303" s="557"/>
    </row>
    <row r="304" spans="5:14" x14ac:dyDescent="0.2">
      <c r="E304" s="566"/>
      <c r="G304" s="1031"/>
      <c r="H304" s="1032"/>
      <c r="I304" s="1032"/>
      <c r="J304" s="1032"/>
      <c r="K304" s="1032"/>
      <c r="L304" s="1032"/>
      <c r="M304" s="587"/>
      <c r="N304" s="557"/>
    </row>
    <row r="305" spans="5:14" x14ac:dyDescent="0.2">
      <c r="E305" s="566"/>
      <c r="G305" s="1031"/>
      <c r="H305" s="1032"/>
      <c r="I305" s="1032"/>
      <c r="J305" s="1032"/>
      <c r="K305" s="1032"/>
      <c r="L305" s="1032"/>
      <c r="M305" s="587"/>
      <c r="N305" s="557"/>
    </row>
    <row r="306" spans="5:14" x14ac:dyDescent="0.2">
      <c r="E306" s="566"/>
      <c r="G306" s="1031"/>
      <c r="H306" s="1032"/>
      <c r="I306" s="1032"/>
      <c r="J306" s="1032"/>
      <c r="K306" s="1032"/>
      <c r="L306" s="1032"/>
      <c r="M306" s="587"/>
      <c r="N306" s="557"/>
    </row>
    <row r="307" spans="5:14" x14ac:dyDescent="0.2">
      <c r="E307" s="566"/>
      <c r="G307" s="1031"/>
      <c r="H307" s="1032"/>
      <c r="I307" s="1032"/>
      <c r="J307" s="1032"/>
      <c r="K307" s="1032"/>
      <c r="L307" s="1032"/>
      <c r="M307" s="587"/>
      <c r="N307" s="557"/>
    </row>
    <row r="308" spans="5:14" x14ac:dyDescent="0.2">
      <c r="E308" s="566"/>
      <c r="G308" s="1031"/>
      <c r="H308" s="1032"/>
      <c r="I308" s="1032"/>
      <c r="J308" s="1032"/>
      <c r="K308" s="1032"/>
      <c r="L308" s="1032"/>
      <c r="M308" s="587"/>
      <c r="N308" s="557"/>
    </row>
    <row r="309" spans="5:14" x14ac:dyDescent="0.2">
      <c r="E309" s="566"/>
      <c r="G309" s="1031"/>
      <c r="H309" s="1032"/>
      <c r="I309" s="1032"/>
      <c r="J309" s="1032"/>
      <c r="K309" s="1032"/>
      <c r="L309" s="1032"/>
      <c r="M309" s="587"/>
      <c r="N309" s="557"/>
    </row>
    <row r="310" spans="5:14" x14ac:dyDescent="0.2">
      <c r="E310" s="566"/>
      <c r="G310" s="1031"/>
      <c r="H310" s="1032"/>
      <c r="I310" s="1032"/>
      <c r="J310" s="1032"/>
      <c r="K310" s="1032"/>
      <c r="L310" s="1032"/>
      <c r="M310" s="587"/>
      <c r="N310" s="557"/>
    </row>
    <row r="311" spans="5:14" x14ac:dyDescent="0.2">
      <c r="E311" s="566"/>
      <c r="G311" s="1031"/>
      <c r="H311" s="1032"/>
      <c r="I311" s="1032"/>
      <c r="J311" s="1032"/>
      <c r="K311" s="1032"/>
      <c r="L311" s="1032"/>
      <c r="M311" s="587"/>
      <c r="N311" s="557"/>
    </row>
    <row r="312" spans="5:14" x14ac:dyDescent="0.2">
      <c r="E312" s="566"/>
      <c r="G312" s="1031"/>
      <c r="H312" s="1032"/>
      <c r="I312" s="1032"/>
      <c r="J312" s="1032"/>
      <c r="K312" s="1032"/>
      <c r="L312" s="1032"/>
      <c r="M312" s="587"/>
      <c r="N312" s="557"/>
    </row>
    <row r="313" spans="5:14" x14ac:dyDescent="0.2">
      <c r="E313" s="566"/>
      <c r="G313" s="1031"/>
      <c r="H313" s="1032"/>
      <c r="I313" s="1032"/>
      <c r="J313" s="1032"/>
      <c r="K313" s="1032"/>
      <c r="L313" s="1032"/>
      <c r="M313" s="587"/>
      <c r="N313" s="557"/>
    </row>
    <row r="314" spans="5:14" x14ac:dyDescent="0.2">
      <c r="E314" s="566"/>
      <c r="G314" s="1031"/>
      <c r="H314" s="1032"/>
      <c r="I314" s="1032"/>
      <c r="J314" s="1032"/>
      <c r="K314" s="1032"/>
      <c r="L314" s="1032"/>
      <c r="M314" s="587"/>
      <c r="N314" s="557"/>
    </row>
    <row r="315" spans="5:14" x14ac:dyDescent="0.2">
      <c r="E315" s="566"/>
      <c r="G315" s="1031"/>
      <c r="H315" s="1032"/>
      <c r="I315" s="1032"/>
      <c r="J315" s="1032"/>
      <c r="K315" s="1032"/>
      <c r="L315" s="1032"/>
      <c r="M315" s="587"/>
      <c r="N315" s="557"/>
    </row>
    <row r="316" spans="5:14" x14ac:dyDescent="0.2">
      <c r="E316" s="566"/>
      <c r="G316" s="1031"/>
      <c r="H316" s="1032"/>
      <c r="I316" s="1032"/>
      <c r="J316" s="1032"/>
      <c r="K316" s="1032"/>
      <c r="L316" s="1032"/>
      <c r="M316" s="587"/>
      <c r="N316" s="557"/>
    </row>
    <row r="317" spans="5:14" x14ac:dyDescent="0.2">
      <c r="E317" s="566"/>
      <c r="G317" s="1031"/>
      <c r="H317" s="1032"/>
      <c r="I317" s="1032"/>
      <c r="J317" s="1032"/>
      <c r="K317" s="1032"/>
      <c r="L317" s="1032"/>
      <c r="M317" s="587"/>
      <c r="N317" s="557"/>
    </row>
    <row r="318" spans="5:14" x14ac:dyDescent="0.2">
      <c r="E318" s="566"/>
      <c r="G318" s="1031"/>
      <c r="H318" s="1032"/>
      <c r="I318" s="1032"/>
      <c r="J318" s="1032"/>
      <c r="K318" s="1032"/>
      <c r="L318" s="1032"/>
      <c r="M318" s="587"/>
      <c r="N318" s="557"/>
    </row>
    <row r="319" spans="5:14" x14ac:dyDescent="0.2">
      <c r="E319" s="566"/>
      <c r="G319" s="1031"/>
      <c r="H319" s="1032"/>
      <c r="I319" s="1032"/>
      <c r="J319" s="1032"/>
      <c r="K319" s="1032"/>
      <c r="L319" s="1032"/>
      <c r="M319" s="587"/>
      <c r="N319" s="557"/>
    </row>
    <row r="320" spans="5:14" x14ac:dyDescent="0.2">
      <c r="E320" s="566"/>
      <c r="G320" s="1031"/>
      <c r="H320" s="1032"/>
      <c r="I320" s="1032"/>
      <c r="J320" s="1032"/>
      <c r="K320" s="1032"/>
      <c r="L320" s="1032"/>
      <c r="M320" s="587"/>
      <c r="N320" s="557"/>
    </row>
    <row r="321" spans="5:14" x14ac:dyDescent="0.2">
      <c r="E321" s="566"/>
      <c r="G321" s="1031"/>
      <c r="H321" s="1032"/>
      <c r="I321" s="1032"/>
      <c r="J321" s="1032"/>
      <c r="K321" s="1032"/>
      <c r="L321" s="1032"/>
      <c r="M321" s="587"/>
      <c r="N321" s="557"/>
    </row>
    <row r="322" spans="5:14" x14ac:dyDescent="0.2">
      <c r="E322" s="566"/>
      <c r="G322" s="1031"/>
      <c r="H322" s="1032"/>
      <c r="I322" s="1032"/>
      <c r="J322" s="1032"/>
      <c r="K322" s="1032"/>
      <c r="L322" s="1032"/>
      <c r="M322" s="587"/>
      <c r="N322" s="557"/>
    </row>
    <row r="323" spans="5:14" x14ac:dyDescent="0.2">
      <c r="E323" s="566"/>
      <c r="G323" s="1031"/>
      <c r="H323" s="1032"/>
      <c r="I323" s="1032"/>
      <c r="J323" s="1032"/>
      <c r="K323" s="1032"/>
      <c r="L323" s="1032"/>
      <c r="M323" s="587"/>
      <c r="N323" s="557"/>
    </row>
    <row r="324" spans="5:14" x14ac:dyDescent="0.2">
      <c r="E324" s="566"/>
      <c r="G324" s="1031"/>
      <c r="H324" s="1032"/>
      <c r="I324" s="1032"/>
      <c r="J324" s="1032"/>
      <c r="K324" s="1032"/>
      <c r="L324" s="1032"/>
      <c r="M324" s="587"/>
      <c r="N324" s="557"/>
    </row>
    <row r="325" spans="5:14" x14ac:dyDescent="0.2">
      <c r="E325" s="566"/>
      <c r="G325" s="1031"/>
      <c r="H325" s="1032"/>
      <c r="I325" s="1032"/>
      <c r="J325" s="1032"/>
      <c r="K325" s="1032"/>
      <c r="L325" s="1032"/>
      <c r="M325" s="587"/>
      <c r="N325" s="557"/>
    </row>
    <row r="326" spans="5:14" x14ac:dyDescent="0.2">
      <c r="E326" s="566"/>
      <c r="G326" s="1031"/>
      <c r="H326" s="1032"/>
      <c r="I326" s="1032"/>
      <c r="J326" s="1032"/>
      <c r="K326" s="1032"/>
      <c r="L326" s="1032"/>
      <c r="M326" s="587"/>
      <c r="N326" s="557"/>
    </row>
    <row r="327" spans="5:14" x14ac:dyDescent="0.2">
      <c r="E327" s="566"/>
      <c r="G327" s="1031"/>
      <c r="H327" s="1032"/>
      <c r="I327" s="1032"/>
      <c r="J327" s="1032"/>
      <c r="K327" s="1032"/>
      <c r="L327" s="1032"/>
      <c r="M327" s="587"/>
      <c r="N327" s="557"/>
    </row>
    <row r="328" spans="5:14" x14ac:dyDescent="0.2">
      <c r="E328" s="566"/>
      <c r="G328" s="1031"/>
      <c r="H328" s="1032"/>
      <c r="I328" s="1032"/>
      <c r="J328" s="1032"/>
      <c r="K328" s="1032"/>
      <c r="L328" s="1032"/>
      <c r="M328" s="587"/>
      <c r="N328" s="557"/>
    </row>
    <row r="329" spans="5:14" x14ac:dyDescent="0.2">
      <c r="E329" s="566"/>
      <c r="G329" s="1031"/>
      <c r="H329" s="1032"/>
      <c r="I329" s="1032"/>
      <c r="J329" s="1032"/>
      <c r="K329" s="1032"/>
      <c r="L329" s="1032"/>
      <c r="M329" s="587"/>
      <c r="N329" s="557"/>
    </row>
    <row r="330" spans="5:14" x14ac:dyDescent="0.2">
      <c r="E330" s="566"/>
      <c r="G330" s="1031"/>
      <c r="H330" s="1032"/>
      <c r="I330" s="1032"/>
      <c r="J330" s="1032"/>
      <c r="K330" s="1032"/>
      <c r="L330" s="1032"/>
      <c r="M330" s="587"/>
      <c r="N330" s="557"/>
    </row>
    <row r="331" spans="5:14" x14ac:dyDescent="0.2">
      <c r="E331" s="566"/>
      <c r="G331" s="1031"/>
      <c r="H331" s="1032"/>
      <c r="I331" s="1032"/>
      <c r="J331" s="1032"/>
      <c r="K331" s="1032"/>
      <c r="L331" s="1032"/>
      <c r="M331" s="587"/>
      <c r="N331" s="557"/>
    </row>
    <row r="332" spans="5:14" x14ac:dyDescent="0.2">
      <c r="E332" s="566"/>
      <c r="G332" s="1031"/>
      <c r="H332" s="1032"/>
      <c r="I332" s="1032"/>
      <c r="J332" s="1032"/>
      <c r="K332" s="1032"/>
      <c r="L332" s="1032"/>
      <c r="M332" s="587"/>
      <c r="N332" s="557"/>
    </row>
    <row r="333" spans="5:14" x14ac:dyDescent="0.2">
      <c r="E333" s="566"/>
      <c r="G333" s="1031"/>
      <c r="H333" s="1032"/>
      <c r="I333" s="1032"/>
      <c r="J333" s="1032"/>
      <c r="K333" s="1032"/>
      <c r="L333" s="1032"/>
      <c r="M333" s="587"/>
      <c r="N333" s="557"/>
    </row>
    <row r="334" spans="5:14" x14ac:dyDescent="0.2">
      <c r="E334" s="566"/>
      <c r="G334" s="1031"/>
      <c r="H334" s="1032"/>
      <c r="I334" s="1032"/>
      <c r="J334" s="1032"/>
      <c r="K334" s="1032"/>
      <c r="L334" s="1032"/>
      <c r="M334" s="587"/>
      <c r="N334" s="557"/>
    </row>
    <row r="335" spans="5:14" x14ac:dyDescent="0.2">
      <c r="E335" s="566"/>
      <c r="G335" s="1031"/>
      <c r="H335" s="1032"/>
      <c r="I335" s="1032"/>
      <c r="J335" s="1032"/>
      <c r="K335" s="1032"/>
      <c r="L335" s="1032"/>
      <c r="M335" s="587"/>
      <c r="N335" s="557"/>
    </row>
    <row r="336" spans="5:14" x14ac:dyDescent="0.2">
      <c r="E336" s="566"/>
      <c r="G336" s="1031"/>
      <c r="H336" s="1032"/>
      <c r="I336" s="1032"/>
      <c r="J336" s="1032"/>
      <c r="K336" s="1032"/>
      <c r="L336" s="1032"/>
      <c r="M336" s="587"/>
      <c r="N336" s="557"/>
    </row>
    <row r="337" spans="5:14" x14ac:dyDescent="0.2">
      <c r="E337" s="566"/>
      <c r="G337" s="1031"/>
      <c r="H337" s="1032"/>
      <c r="I337" s="1032"/>
      <c r="J337" s="1032"/>
      <c r="K337" s="1032"/>
      <c r="L337" s="1032"/>
      <c r="M337" s="587"/>
      <c r="N337" s="557"/>
    </row>
    <row r="338" spans="5:14" x14ac:dyDescent="0.2">
      <c r="E338" s="566"/>
      <c r="G338" s="1031"/>
      <c r="H338" s="1032"/>
      <c r="I338" s="1032"/>
      <c r="J338" s="1032"/>
      <c r="K338" s="1032"/>
      <c r="L338" s="1032"/>
      <c r="M338" s="587"/>
      <c r="N338" s="557"/>
    </row>
    <row r="339" spans="5:14" x14ac:dyDescent="0.2">
      <c r="E339" s="566"/>
      <c r="G339" s="1031"/>
      <c r="H339" s="1032"/>
      <c r="I339" s="1032"/>
      <c r="J339" s="1032"/>
      <c r="K339" s="1032"/>
      <c r="L339" s="1032"/>
      <c r="M339" s="587"/>
      <c r="N339" s="557"/>
    </row>
    <row r="340" spans="5:14" x14ac:dyDescent="0.2">
      <c r="E340" s="566"/>
      <c r="G340" s="1031"/>
      <c r="H340" s="1032"/>
      <c r="I340" s="1032"/>
      <c r="J340" s="1032"/>
      <c r="K340" s="1032"/>
      <c r="L340" s="1032"/>
      <c r="M340" s="587"/>
      <c r="N340" s="557"/>
    </row>
    <row r="341" spans="5:14" x14ac:dyDescent="0.2">
      <c r="E341" s="566"/>
      <c r="G341" s="1031"/>
      <c r="H341" s="1032"/>
      <c r="I341" s="1032"/>
      <c r="J341" s="1032"/>
      <c r="K341" s="1032"/>
      <c r="L341" s="1032"/>
      <c r="M341" s="587"/>
      <c r="N341" s="557"/>
    </row>
    <row r="342" spans="5:14" x14ac:dyDescent="0.2">
      <c r="E342" s="566"/>
      <c r="G342" s="1031"/>
      <c r="H342" s="1032"/>
      <c r="I342" s="1032"/>
      <c r="J342" s="1032"/>
      <c r="K342" s="1032"/>
      <c r="L342" s="1032"/>
      <c r="M342" s="587"/>
      <c r="N342" s="557"/>
    </row>
    <row r="343" spans="5:14" x14ac:dyDescent="0.2">
      <c r="E343" s="566"/>
      <c r="G343" s="1031"/>
      <c r="H343" s="1032"/>
      <c r="I343" s="1032"/>
      <c r="J343" s="1032"/>
      <c r="K343" s="1032"/>
      <c r="L343" s="1032"/>
      <c r="M343" s="587"/>
      <c r="N343" s="557"/>
    </row>
    <row r="344" spans="5:14" x14ac:dyDescent="0.2">
      <c r="E344" s="566"/>
      <c r="G344" s="1031"/>
      <c r="H344" s="1032"/>
      <c r="I344" s="1032"/>
      <c r="J344" s="1032"/>
      <c r="K344" s="1032"/>
      <c r="L344" s="1032"/>
      <c r="M344" s="587"/>
      <c r="N344" s="557"/>
    </row>
    <row r="345" spans="5:14" x14ac:dyDescent="0.2">
      <c r="E345" s="566"/>
      <c r="G345" s="1031"/>
      <c r="H345" s="1032"/>
      <c r="I345" s="1032"/>
      <c r="J345" s="1032"/>
      <c r="K345" s="1032"/>
      <c r="L345" s="1032"/>
      <c r="M345" s="587"/>
      <c r="N345" s="557"/>
    </row>
    <row r="346" spans="5:14" x14ac:dyDescent="0.2">
      <c r="E346" s="566"/>
      <c r="G346" s="1031"/>
      <c r="H346" s="1032"/>
      <c r="I346" s="1032"/>
      <c r="J346" s="1032"/>
      <c r="K346" s="1032"/>
      <c r="L346" s="1032"/>
      <c r="M346" s="587"/>
      <c r="N346" s="557"/>
    </row>
    <row r="347" spans="5:14" x14ac:dyDescent="0.2">
      <c r="E347" s="566"/>
      <c r="G347" s="1031"/>
      <c r="H347" s="1032"/>
      <c r="I347" s="1032"/>
      <c r="J347" s="1032"/>
      <c r="K347" s="1032"/>
      <c r="L347" s="1032"/>
      <c r="M347" s="587"/>
      <c r="N347" s="557"/>
    </row>
    <row r="348" spans="5:14" x14ac:dyDescent="0.2">
      <c r="E348" s="566"/>
      <c r="G348" s="1031"/>
      <c r="H348" s="1032"/>
      <c r="I348" s="1032"/>
      <c r="J348" s="1032"/>
      <c r="K348" s="1032"/>
      <c r="L348" s="1032"/>
      <c r="M348" s="587"/>
      <c r="N348" s="557"/>
    </row>
    <row r="349" spans="5:14" x14ac:dyDescent="0.2">
      <c r="E349" s="566"/>
      <c r="G349" s="1031"/>
      <c r="H349" s="1032"/>
      <c r="I349" s="1032"/>
      <c r="J349" s="1032"/>
      <c r="K349" s="1032"/>
      <c r="L349" s="1032"/>
      <c r="M349" s="587"/>
      <c r="N349" s="557"/>
    </row>
    <row r="350" spans="5:14" x14ac:dyDescent="0.2">
      <c r="E350" s="566"/>
      <c r="G350" s="1031"/>
      <c r="H350" s="1032"/>
      <c r="I350" s="1032"/>
      <c r="J350" s="1032"/>
      <c r="K350" s="1032"/>
      <c r="L350" s="1032"/>
      <c r="M350" s="587"/>
      <c r="N350" s="557"/>
    </row>
    <row r="351" spans="5:14" x14ac:dyDescent="0.2">
      <c r="E351" s="566"/>
      <c r="G351" s="1031"/>
      <c r="H351" s="1032"/>
      <c r="I351" s="1032"/>
      <c r="J351" s="1032"/>
      <c r="K351" s="1032"/>
      <c r="L351" s="1032"/>
      <c r="M351" s="587"/>
      <c r="N351" s="557"/>
    </row>
    <row r="352" spans="5:14" x14ac:dyDescent="0.2">
      <c r="E352" s="566"/>
      <c r="G352" s="1031"/>
      <c r="H352" s="1032"/>
      <c r="I352" s="1032"/>
      <c r="J352" s="1032"/>
      <c r="K352" s="1032"/>
      <c r="L352" s="1032"/>
      <c r="M352" s="587"/>
      <c r="N352" s="557"/>
    </row>
    <row r="353" spans="5:14" x14ac:dyDescent="0.2">
      <c r="E353" s="566"/>
      <c r="G353" s="1031"/>
      <c r="H353" s="1032"/>
      <c r="I353" s="1032"/>
      <c r="J353" s="1032"/>
      <c r="K353" s="1032"/>
      <c r="L353" s="1032"/>
      <c r="M353" s="587"/>
      <c r="N353" s="557"/>
    </row>
    <row r="354" spans="5:14" x14ac:dyDescent="0.2">
      <c r="E354" s="566"/>
      <c r="G354" s="1031"/>
      <c r="H354" s="1032"/>
      <c r="I354" s="1032"/>
      <c r="J354" s="1032"/>
      <c r="K354" s="1032"/>
      <c r="L354" s="1032"/>
      <c r="M354" s="587"/>
      <c r="N354" s="557"/>
    </row>
    <row r="355" spans="5:14" x14ac:dyDescent="0.2">
      <c r="E355" s="566"/>
      <c r="G355" s="1031"/>
      <c r="H355" s="1032"/>
      <c r="I355" s="1032"/>
      <c r="J355" s="1032"/>
      <c r="K355" s="1032"/>
      <c r="L355" s="1032"/>
      <c r="M355" s="587"/>
      <c r="N355" s="557"/>
    </row>
    <row r="356" spans="5:14" x14ac:dyDescent="0.2">
      <c r="E356" s="566"/>
      <c r="G356" s="1031"/>
      <c r="H356" s="1032"/>
      <c r="I356" s="1032"/>
      <c r="J356" s="1032"/>
      <c r="K356" s="1032"/>
      <c r="L356" s="1032"/>
      <c r="M356" s="587"/>
      <c r="N356" s="557"/>
    </row>
    <row r="357" spans="5:14" x14ac:dyDescent="0.2">
      <c r="E357" s="566"/>
      <c r="G357" s="1031"/>
      <c r="H357" s="1032"/>
      <c r="I357" s="1032"/>
      <c r="J357" s="1032"/>
      <c r="K357" s="1032"/>
      <c r="L357" s="1032"/>
      <c r="M357" s="587"/>
      <c r="N357" s="557"/>
    </row>
    <row r="358" spans="5:14" x14ac:dyDescent="0.2">
      <c r="E358" s="566"/>
      <c r="G358" s="1031"/>
      <c r="H358" s="1032"/>
      <c r="I358" s="1032"/>
      <c r="J358" s="1032"/>
      <c r="K358" s="1032"/>
      <c r="L358" s="1032"/>
      <c r="M358" s="587"/>
      <c r="N358" s="557"/>
    </row>
    <row r="359" spans="5:14" x14ac:dyDescent="0.2">
      <c r="E359" s="566"/>
      <c r="G359" s="1031"/>
      <c r="H359" s="1032"/>
      <c r="I359" s="1032"/>
      <c r="J359" s="1032"/>
      <c r="K359" s="1032"/>
      <c r="L359" s="1032"/>
      <c r="M359" s="587"/>
      <c r="N359" s="557"/>
    </row>
    <row r="360" spans="5:14" x14ac:dyDescent="0.2">
      <c r="E360" s="566"/>
      <c r="G360" s="1031"/>
      <c r="H360" s="1032"/>
      <c r="I360" s="1032"/>
      <c r="J360" s="1032"/>
      <c r="K360" s="1032"/>
      <c r="L360" s="1032"/>
      <c r="M360" s="587"/>
      <c r="N360" s="557"/>
    </row>
    <row r="361" spans="5:14" x14ac:dyDescent="0.2">
      <c r="E361" s="566"/>
      <c r="G361" s="1031"/>
      <c r="H361" s="1032"/>
      <c r="I361" s="1032"/>
      <c r="J361" s="1032"/>
      <c r="K361" s="1032"/>
      <c r="L361" s="1032"/>
      <c r="M361" s="587"/>
      <c r="N361" s="557"/>
    </row>
    <row r="362" spans="5:14" x14ac:dyDescent="0.2">
      <c r="E362" s="566"/>
      <c r="G362" s="1031"/>
      <c r="H362" s="1032"/>
      <c r="I362" s="1032"/>
      <c r="J362" s="1032"/>
      <c r="K362" s="1032"/>
      <c r="L362" s="1032"/>
      <c r="M362" s="587"/>
      <c r="N362" s="557"/>
    </row>
    <row r="363" spans="5:14" x14ac:dyDescent="0.2">
      <c r="E363" s="566"/>
      <c r="G363" s="1031"/>
      <c r="H363" s="1032"/>
      <c r="I363" s="1032"/>
      <c r="J363" s="1032"/>
      <c r="K363" s="1032"/>
      <c r="L363" s="1032"/>
      <c r="M363" s="587"/>
      <c r="N363" s="557"/>
    </row>
    <row r="364" spans="5:14" x14ac:dyDescent="0.2">
      <c r="E364" s="566"/>
      <c r="G364" s="1031"/>
      <c r="H364" s="1032"/>
      <c r="I364" s="1032"/>
      <c r="J364" s="1032"/>
      <c r="K364" s="1032"/>
      <c r="L364" s="1032"/>
      <c r="M364" s="587"/>
      <c r="N364" s="557"/>
    </row>
    <row r="365" spans="5:14" x14ac:dyDescent="0.2">
      <c r="E365" s="566"/>
      <c r="G365" s="1031"/>
      <c r="H365" s="1032"/>
      <c r="I365" s="1032"/>
      <c r="J365" s="1032"/>
      <c r="K365" s="1032"/>
      <c r="L365" s="1032"/>
      <c r="M365" s="587"/>
      <c r="N365" s="557"/>
    </row>
    <row r="366" spans="5:14" x14ac:dyDescent="0.2">
      <c r="E366" s="566"/>
      <c r="G366" s="1031"/>
      <c r="H366" s="1032"/>
      <c r="I366" s="1032"/>
      <c r="J366" s="1032"/>
      <c r="K366" s="1032"/>
      <c r="L366" s="1032"/>
      <c r="M366" s="587"/>
      <c r="N366" s="557"/>
    </row>
    <row r="367" spans="5:14" x14ac:dyDescent="0.2">
      <c r="E367" s="566"/>
      <c r="G367" s="1031"/>
      <c r="H367" s="1032"/>
      <c r="I367" s="1032"/>
      <c r="J367" s="1032"/>
      <c r="K367" s="1032"/>
      <c r="L367" s="1032"/>
      <c r="M367" s="587"/>
      <c r="N367" s="557"/>
    </row>
    <row r="368" spans="5:14" x14ac:dyDescent="0.2">
      <c r="E368" s="566"/>
      <c r="G368" s="1031"/>
      <c r="H368" s="1032"/>
      <c r="I368" s="1032"/>
      <c r="J368" s="1032"/>
      <c r="K368" s="1032"/>
      <c r="L368" s="1032"/>
      <c r="M368" s="587"/>
      <c r="N368" s="557"/>
    </row>
    <row r="369" spans="5:14" x14ac:dyDescent="0.2">
      <c r="E369" s="566"/>
      <c r="G369" s="1031"/>
      <c r="H369" s="1032"/>
      <c r="I369" s="1032"/>
      <c r="J369" s="1032"/>
      <c r="K369" s="1032"/>
      <c r="L369" s="1032"/>
      <c r="M369" s="587"/>
      <c r="N369" s="557"/>
    </row>
    <row r="370" spans="5:14" x14ac:dyDescent="0.2">
      <c r="E370" s="566"/>
      <c r="G370" s="1031"/>
      <c r="H370" s="1032"/>
      <c r="I370" s="1032"/>
      <c r="J370" s="1032"/>
      <c r="K370" s="1032"/>
      <c r="L370" s="1032"/>
      <c r="M370" s="587"/>
      <c r="N370" s="557"/>
    </row>
    <row r="371" spans="5:14" x14ac:dyDescent="0.2">
      <c r="E371" s="566"/>
      <c r="G371" s="1031"/>
      <c r="H371" s="1032"/>
      <c r="I371" s="1032"/>
      <c r="J371" s="1032"/>
      <c r="K371" s="1032"/>
      <c r="L371" s="1032"/>
      <c r="M371" s="587"/>
      <c r="N371" s="557"/>
    </row>
    <row r="372" spans="5:14" x14ac:dyDescent="0.2">
      <c r="E372" s="566"/>
      <c r="G372" s="1031"/>
      <c r="H372" s="1032"/>
      <c r="I372" s="1032"/>
      <c r="J372" s="1032"/>
      <c r="K372" s="1032"/>
      <c r="L372" s="1032"/>
      <c r="M372" s="587"/>
      <c r="N372" s="557"/>
    </row>
    <row r="373" spans="5:14" x14ac:dyDescent="0.2">
      <c r="E373" s="566"/>
      <c r="G373" s="1031"/>
      <c r="H373" s="1032"/>
      <c r="I373" s="1032"/>
      <c r="J373" s="1032"/>
      <c r="K373" s="1032"/>
      <c r="L373" s="1032"/>
      <c r="M373" s="587"/>
      <c r="N373" s="557"/>
    </row>
    <row r="374" spans="5:14" x14ac:dyDescent="0.2">
      <c r="E374" s="566"/>
      <c r="G374" s="1031"/>
      <c r="H374" s="1032"/>
      <c r="I374" s="1032"/>
      <c r="J374" s="1032"/>
      <c r="K374" s="1032"/>
      <c r="L374" s="1032"/>
      <c r="M374" s="587"/>
      <c r="N374" s="557"/>
    </row>
    <row r="375" spans="5:14" x14ac:dyDescent="0.2">
      <c r="E375" s="566"/>
      <c r="G375" s="1031"/>
      <c r="H375" s="1032"/>
      <c r="I375" s="1032"/>
      <c r="J375" s="1032"/>
      <c r="K375" s="1032"/>
      <c r="L375" s="1032"/>
      <c r="M375" s="587"/>
      <c r="N375" s="557"/>
    </row>
    <row r="376" spans="5:14" x14ac:dyDescent="0.2">
      <c r="E376" s="566"/>
      <c r="G376" s="1031"/>
      <c r="H376" s="1032"/>
      <c r="I376" s="1032"/>
      <c r="J376" s="1032"/>
      <c r="K376" s="1032"/>
      <c r="L376" s="1032"/>
      <c r="M376" s="587"/>
      <c r="N376" s="557"/>
    </row>
    <row r="377" spans="5:14" x14ac:dyDescent="0.2">
      <c r="E377" s="566"/>
      <c r="G377" s="1031"/>
      <c r="H377" s="1032"/>
      <c r="I377" s="1032"/>
      <c r="J377" s="1032"/>
      <c r="K377" s="1032"/>
      <c r="L377" s="1032"/>
      <c r="M377" s="587"/>
      <c r="N377" s="557"/>
    </row>
    <row r="378" spans="5:14" x14ac:dyDescent="0.2">
      <c r="E378" s="566"/>
      <c r="G378" s="1031"/>
      <c r="H378" s="1032"/>
      <c r="I378" s="1032"/>
      <c r="J378" s="1032"/>
      <c r="K378" s="1032"/>
      <c r="L378" s="1032"/>
      <c r="M378" s="587"/>
      <c r="N378" s="557"/>
    </row>
    <row r="379" spans="5:14" x14ac:dyDescent="0.2">
      <c r="E379" s="566"/>
      <c r="G379" s="1031"/>
      <c r="H379" s="1032"/>
      <c r="I379" s="1032"/>
      <c r="J379" s="1032"/>
      <c r="K379" s="1032"/>
      <c r="L379" s="1032"/>
      <c r="M379" s="587"/>
      <c r="N379" s="557"/>
    </row>
    <row r="380" spans="5:14" x14ac:dyDescent="0.2">
      <c r="E380" s="566"/>
      <c r="G380" s="1031"/>
      <c r="H380" s="1032"/>
      <c r="I380" s="1032"/>
      <c r="J380" s="1032"/>
      <c r="K380" s="1032"/>
      <c r="L380" s="1032"/>
      <c r="M380" s="587"/>
      <c r="N380" s="557"/>
    </row>
    <row r="381" spans="5:14" x14ac:dyDescent="0.2">
      <c r="E381" s="566"/>
      <c r="G381" s="1031"/>
      <c r="H381" s="1032"/>
      <c r="I381" s="1032"/>
      <c r="J381" s="1032"/>
      <c r="K381" s="1032"/>
      <c r="L381" s="1032"/>
      <c r="M381" s="587"/>
      <c r="N381" s="557"/>
    </row>
    <row r="382" spans="5:14" x14ac:dyDescent="0.2">
      <c r="E382" s="566"/>
      <c r="G382" s="1031"/>
      <c r="H382" s="1032"/>
      <c r="I382" s="1032"/>
      <c r="J382" s="1032"/>
      <c r="K382" s="1032"/>
      <c r="L382" s="1032"/>
      <c r="M382" s="587"/>
      <c r="N382" s="557"/>
    </row>
    <row r="383" spans="5:14" x14ac:dyDescent="0.2">
      <c r="E383" s="566"/>
      <c r="G383" s="1031"/>
      <c r="H383" s="1032"/>
      <c r="I383" s="1032"/>
      <c r="J383" s="1032"/>
      <c r="K383" s="1032"/>
      <c r="L383" s="1032"/>
      <c r="M383" s="587"/>
      <c r="N383" s="557"/>
    </row>
    <row r="384" spans="5:14" x14ac:dyDescent="0.2">
      <c r="E384" s="566"/>
      <c r="G384" s="1031"/>
      <c r="H384" s="1032"/>
      <c r="I384" s="1032"/>
      <c r="J384" s="1032"/>
      <c r="K384" s="1032"/>
      <c r="L384" s="1032"/>
      <c r="M384" s="587"/>
      <c r="N384" s="557"/>
    </row>
    <row r="385" spans="5:14" x14ac:dyDescent="0.2">
      <c r="E385" s="566"/>
      <c r="G385" s="1031"/>
      <c r="H385" s="1032"/>
      <c r="I385" s="1032"/>
      <c r="J385" s="1032"/>
      <c r="K385" s="1032"/>
      <c r="L385" s="1032"/>
      <c r="M385" s="587"/>
      <c r="N385" s="557"/>
    </row>
    <row r="386" spans="5:14" x14ac:dyDescent="0.2">
      <c r="E386" s="566"/>
      <c r="G386" s="1031"/>
      <c r="H386" s="1032"/>
      <c r="I386" s="1032"/>
      <c r="J386" s="1032"/>
      <c r="K386" s="1032"/>
      <c r="L386" s="1032"/>
      <c r="M386" s="587"/>
      <c r="N386" s="557"/>
    </row>
    <row r="387" spans="5:14" x14ac:dyDescent="0.2">
      <c r="E387" s="566"/>
      <c r="G387" s="1031"/>
      <c r="H387" s="1032"/>
      <c r="I387" s="1032"/>
      <c r="J387" s="1032"/>
      <c r="K387" s="1032"/>
      <c r="L387" s="1032"/>
      <c r="M387" s="587"/>
      <c r="N387" s="557"/>
    </row>
    <row r="388" spans="5:14" x14ac:dyDescent="0.2">
      <c r="E388" s="566"/>
      <c r="G388" s="1031"/>
      <c r="H388" s="1032"/>
      <c r="I388" s="1032"/>
      <c r="J388" s="1032"/>
      <c r="K388" s="1032"/>
      <c r="L388" s="1032"/>
      <c r="M388" s="587"/>
      <c r="N388" s="557"/>
    </row>
    <row r="389" spans="5:14" x14ac:dyDescent="0.2">
      <c r="E389" s="566"/>
      <c r="G389" s="1031"/>
      <c r="H389" s="1032"/>
      <c r="I389" s="1032"/>
      <c r="J389" s="1032"/>
      <c r="K389" s="1032"/>
      <c r="L389" s="1032"/>
      <c r="M389" s="587"/>
      <c r="N389" s="557"/>
    </row>
    <row r="390" spans="5:14" x14ac:dyDescent="0.2">
      <c r="E390" s="566"/>
      <c r="G390" s="1031"/>
      <c r="H390" s="1032"/>
      <c r="I390" s="1032"/>
      <c r="J390" s="1032"/>
      <c r="K390" s="1032"/>
      <c r="L390" s="1032"/>
      <c r="M390" s="587"/>
      <c r="N390" s="557"/>
    </row>
    <row r="391" spans="5:14" x14ac:dyDescent="0.2">
      <c r="E391" s="566"/>
      <c r="G391" s="1031"/>
      <c r="H391" s="1032"/>
      <c r="I391" s="1032"/>
      <c r="J391" s="1032"/>
      <c r="K391" s="1032"/>
      <c r="L391" s="1032"/>
      <c r="M391" s="587"/>
      <c r="N391" s="557"/>
    </row>
    <row r="392" spans="5:14" x14ac:dyDescent="0.2">
      <c r="E392" s="566"/>
      <c r="G392" s="1031"/>
      <c r="H392" s="1032"/>
      <c r="I392" s="1032"/>
      <c r="J392" s="1032"/>
      <c r="K392" s="1032"/>
      <c r="L392" s="1032"/>
      <c r="M392" s="587"/>
      <c r="N392" s="557"/>
    </row>
    <row r="393" spans="5:14" x14ac:dyDescent="0.2">
      <c r="E393" s="566"/>
      <c r="G393" s="1031"/>
      <c r="H393" s="1032"/>
      <c r="I393" s="1032"/>
      <c r="J393" s="1032"/>
      <c r="K393" s="1032"/>
      <c r="L393" s="1032"/>
      <c r="M393" s="587"/>
      <c r="N393" s="557"/>
    </row>
    <row r="394" spans="5:14" x14ac:dyDescent="0.2">
      <c r="E394" s="566"/>
      <c r="G394" s="1031"/>
      <c r="H394" s="1032"/>
      <c r="I394" s="1032"/>
      <c r="J394" s="1032"/>
      <c r="K394" s="1032"/>
      <c r="L394" s="1032"/>
      <c r="M394" s="587"/>
      <c r="N394" s="557"/>
    </row>
    <row r="395" spans="5:14" x14ac:dyDescent="0.2">
      <c r="E395" s="566"/>
      <c r="G395" s="1031"/>
      <c r="H395" s="1032"/>
      <c r="I395" s="1032"/>
      <c r="J395" s="1032"/>
      <c r="K395" s="1032"/>
      <c r="L395" s="1032"/>
      <c r="M395" s="587"/>
      <c r="N395" s="557"/>
    </row>
    <row r="396" spans="5:14" x14ac:dyDescent="0.2">
      <c r="E396" s="566"/>
      <c r="G396" s="1031"/>
      <c r="H396" s="1032"/>
      <c r="I396" s="1032"/>
      <c r="J396" s="1032"/>
      <c r="K396" s="1032"/>
      <c r="L396" s="1032"/>
      <c r="M396" s="587"/>
      <c r="N396" s="557"/>
    </row>
    <row r="397" spans="5:14" x14ac:dyDescent="0.2">
      <c r="E397" s="566"/>
      <c r="G397" s="1031"/>
      <c r="H397" s="1032"/>
      <c r="I397" s="1032"/>
      <c r="J397" s="1032"/>
      <c r="K397" s="1032"/>
      <c r="L397" s="1032"/>
      <c r="M397" s="587"/>
      <c r="N397" s="557"/>
    </row>
    <row r="398" spans="5:14" x14ac:dyDescent="0.2">
      <c r="E398" s="566"/>
      <c r="G398" s="1031"/>
      <c r="H398" s="1032"/>
      <c r="I398" s="1032"/>
      <c r="J398" s="1032"/>
      <c r="K398" s="1032"/>
      <c r="L398" s="1032"/>
      <c r="M398" s="587"/>
      <c r="N398" s="557"/>
    </row>
    <row r="399" spans="5:14" x14ac:dyDescent="0.2">
      <c r="E399" s="566"/>
      <c r="G399" s="1031"/>
      <c r="H399" s="1032"/>
      <c r="I399" s="1032"/>
      <c r="J399" s="1032"/>
      <c r="K399" s="1032"/>
      <c r="L399" s="1032"/>
      <c r="M399" s="587"/>
      <c r="N399" s="557"/>
    </row>
    <row r="400" spans="5:14" x14ac:dyDescent="0.2">
      <c r="E400" s="566"/>
      <c r="G400" s="1031"/>
      <c r="H400" s="1032"/>
      <c r="I400" s="1032"/>
      <c r="J400" s="1032"/>
      <c r="K400" s="1032"/>
      <c r="L400" s="1032"/>
      <c r="M400" s="587"/>
      <c r="N400" s="557"/>
    </row>
    <row r="401" spans="5:14" x14ac:dyDescent="0.2">
      <c r="E401" s="566"/>
      <c r="G401" s="1031"/>
      <c r="H401" s="1032"/>
      <c r="I401" s="1032"/>
      <c r="J401" s="1032"/>
      <c r="K401" s="1032"/>
      <c r="L401" s="1032"/>
      <c r="M401" s="587"/>
      <c r="N401" s="557"/>
    </row>
    <row r="402" spans="5:14" x14ac:dyDescent="0.2">
      <c r="E402" s="566"/>
      <c r="G402" s="1031"/>
      <c r="H402" s="1032"/>
      <c r="I402" s="1032"/>
      <c r="J402" s="1032"/>
      <c r="K402" s="1032"/>
      <c r="L402" s="1032"/>
      <c r="M402" s="587"/>
      <c r="N402" s="557"/>
    </row>
    <row r="403" spans="5:14" x14ac:dyDescent="0.2">
      <c r="E403" s="566"/>
      <c r="G403" s="1031"/>
      <c r="H403" s="1032"/>
      <c r="I403" s="1032"/>
      <c r="J403" s="1032"/>
      <c r="K403" s="1032"/>
      <c r="L403" s="1032"/>
      <c r="M403" s="587"/>
      <c r="N403" s="557"/>
    </row>
    <row r="404" spans="5:14" x14ac:dyDescent="0.2">
      <c r="E404" s="566"/>
      <c r="G404" s="1031"/>
      <c r="H404" s="1032"/>
      <c r="I404" s="1032"/>
      <c r="J404" s="1032"/>
      <c r="K404" s="1032"/>
      <c r="L404" s="1032"/>
      <c r="M404" s="587"/>
      <c r="N404" s="557"/>
    </row>
    <row r="405" spans="5:14" x14ac:dyDescent="0.2">
      <c r="E405" s="566"/>
      <c r="G405" s="1031"/>
      <c r="H405" s="1032"/>
      <c r="I405" s="1032"/>
      <c r="J405" s="1032"/>
      <c r="K405" s="1032"/>
      <c r="L405" s="1032"/>
      <c r="M405" s="587"/>
      <c r="N405" s="557"/>
    </row>
    <row r="406" spans="5:14" x14ac:dyDescent="0.2">
      <c r="E406" s="566"/>
      <c r="G406" s="1031"/>
      <c r="H406" s="1032"/>
      <c r="I406" s="1032"/>
      <c r="J406" s="1032"/>
      <c r="K406" s="1032"/>
      <c r="L406" s="1032"/>
      <c r="M406" s="587"/>
      <c r="N406" s="557"/>
    </row>
    <row r="407" spans="5:14" x14ac:dyDescent="0.2">
      <c r="E407" s="566"/>
      <c r="G407" s="1031"/>
      <c r="H407" s="1032"/>
      <c r="I407" s="1032"/>
      <c r="J407" s="1032"/>
      <c r="K407" s="1032"/>
      <c r="L407" s="1032"/>
      <c r="M407" s="587"/>
      <c r="N407" s="557"/>
    </row>
    <row r="408" spans="5:14" x14ac:dyDescent="0.2">
      <c r="E408" s="566"/>
      <c r="G408" s="1031"/>
      <c r="H408" s="1032"/>
      <c r="I408" s="1032"/>
      <c r="J408" s="1032"/>
      <c r="K408" s="1032"/>
      <c r="L408" s="1032"/>
      <c r="M408" s="587"/>
      <c r="N408" s="557"/>
    </row>
    <row r="409" spans="5:14" x14ac:dyDescent="0.2">
      <c r="E409" s="566"/>
      <c r="G409" s="1031"/>
      <c r="H409" s="1032"/>
      <c r="I409" s="1032"/>
      <c r="J409" s="1032"/>
      <c r="K409" s="1032"/>
      <c r="L409" s="1032"/>
      <c r="M409" s="587"/>
      <c r="N409" s="557"/>
    </row>
    <row r="410" spans="5:14" x14ac:dyDescent="0.2">
      <c r="E410" s="566"/>
      <c r="G410" s="1031"/>
      <c r="H410" s="1032"/>
      <c r="I410" s="1032"/>
      <c r="J410" s="1032"/>
      <c r="K410" s="1032"/>
      <c r="L410" s="1032"/>
      <c r="M410" s="587"/>
      <c r="N410" s="557"/>
    </row>
    <row r="411" spans="5:14" x14ac:dyDescent="0.2">
      <c r="E411" s="566"/>
      <c r="G411" s="1031"/>
      <c r="H411" s="1032"/>
      <c r="I411" s="1032"/>
      <c r="J411" s="1032"/>
      <c r="K411" s="1032"/>
      <c r="L411" s="1032"/>
      <c r="M411" s="587"/>
      <c r="N411" s="557"/>
    </row>
    <row r="412" spans="5:14" x14ac:dyDescent="0.2">
      <c r="E412" s="566"/>
      <c r="G412" s="1031"/>
      <c r="H412" s="1032"/>
      <c r="I412" s="1032"/>
      <c r="J412" s="1032"/>
      <c r="K412" s="1032"/>
      <c r="L412" s="1032"/>
      <c r="M412" s="587"/>
      <c r="N412" s="557"/>
    </row>
    <row r="413" spans="5:14" x14ac:dyDescent="0.2">
      <c r="E413" s="566"/>
      <c r="G413" s="1031"/>
      <c r="H413" s="1032"/>
      <c r="I413" s="1032"/>
      <c r="J413" s="1032"/>
      <c r="K413" s="1032"/>
      <c r="L413" s="1032"/>
      <c r="M413" s="587"/>
      <c r="N413" s="557"/>
    </row>
    <row r="414" spans="5:14" x14ac:dyDescent="0.2">
      <c r="E414" s="566"/>
      <c r="G414" s="1031"/>
      <c r="H414" s="1032"/>
      <c r="I414" s="1032"/>
      <c r="J414" s="1032"/>
      <c r="K414" s="1032"/>
      <c r="L414" s="1032"/>
      <c r="M414" s="587"/>
      <c r="N414" s="557"/>
    </row>
    <row r="415" spans="5:14" x14ac:dyDescent="0.2">
      <c r="E415" s="566"/>
      <c r="G415" s="1031"/>
      <c r="H415" s="1032"/>
      <c r="I415" s="1032"/>
      <c r="J415" s="1032"/>
      <c r="K415" s="1032"/>
      <c r="L415" s="1032"/>
      <c r="M415" s="587"/>
      <c r="N415" s="557"/>
    </row>
    <row r="416" spans="5:14" x14ac:dyDescent="0.2">
      <c r="E416" s="566"/>
      <c r="G416" s="1031"/>
      <c r="H416" s="1032"/>
      <c r="I416" s="1032"/>
      <c r="J416" s="1032"/>
      <c r="K416" s="1032"/>
      <c r="L416" s="1032"/>
      <c r="M416" s="587"/>
      <c r="N416" s="557"/>
    </row>
    <row r="417" spans="5:14" x14ac:dyDescent="0.2">
      <c r="E417" s="566"/>
      <c r="G417" s="1031"/>
      <c r="H417" s="1032"/>
      <c r="I417" s="1032"/>
      <c r="J417" s="1032"/>
      <c r="K417" s="1032"/>
      <c r="L417" s="1032"/>
      <c r="M417" s="587"/>
      <c r="N417" s="557"/>
    </row>
    <row r="418" spans="5:14" x14ac:dyDescent="0.2">
      <c r="E418" s="566"/>
      <c r="G418" s="1031"/>
      <c r="H418" s="1032"/>
      <c r="I418" s="1032"/>
      <c r="J418" s="1032"/>
      <c r="K418" s="1032"/>
      <c r="L418" s="1032"/>
      <c r="M418" s="587"/>
      <c r="N418" s="557"/>
    </row>
    <row r="419" spans="5:14" x14ac:dyDescent="0.2">
      <c r="E419" s="566"/>
      <c r="G419" s="1031"/>
      <c r="H419" s="1032"/>
      <c r="I419" s="1032"/>
      <c r="J419" s="1032"/>
      <c r="K419" s="1032"/>
      <c r="L419" s="1032"/>
      <c r="M419" s="587"/>
      <c r="N419" s="557"/>
    </row>
    <row r="420" spans="5:14" x14ac:dyDescent="0.2">
      <c r="E420" s="566"/>
      <c r="G420" s="1031"/>
      <c r="H420" s="1032"/>
      <c r="I420" s="1032"/>
      <c r="J420" s="1032"/>
      <c r="K420" s="1032"/>
      <c r="L420" s="1032"/>
      <c r="M420" s="587"/>
      <c r="N420" s="557"/>
    </row>
    <row r="421" spans="5:14" x14ac:dyDescent="0.2">
      <c r="E421" s="566"/>
      <c r="G421" s="1031"/>
      <c r="H421" s="1032"/>
      <c r="I421" s="1032"/>
      <c r="J421" s="1032"/>
      <c r="K421" s="1032"/>
      <c r="L421" s="1032"/>
      <c r="M421" s="587"/>
      <c r="N421" s="557"/>
    </row>
    <row r="422" spans="5:14" x14ac:dyDescent="0.2">
      <c r="E422" s="566"/>
      <c r="G422" s="1031"/>
      <c r="H422" s="1032"/>
      <c r="I422" s="1032"/>
      <c r="J422" s="1032"/>
      <c r="K422" s="1032"/>
      <c r="L422" s="1032"/>
      <c r="M422" s="587"/>
      <c r="N422" s="557"/>
    </row>
    <row r="423" spans="5:14" x14ac:dyDescent="0.2">
      <c r="E423" s="566"/>
      <c r="G423" s="1031"/>
      <c r="H423" s="1032"/>
      <c r="I423" s="1032"/>
      <c r="J423" s="1032"/>
      <c r="K423" s="1032"/>
      <c r="L423" s="1032"/>
      <c r="M423" s="587"/>
      <c r="N423" s="557"/>
    </row>
    <row r="424" spans="5:14" x14ac:dyDescent="0.2">
      <c r="E424" s="566"/>
      <c r="G424" s="1031"/>
      <c r="H424" s="1032"/>
      <c r="I424" s="1032"/>
      <c r="J424" s="1032"/>
      <c r="K424" s="1032"/>
      <c r="L424" s="1032"/>
      <c r="M424" s="587"/>
      <c r="N424" s="557"/>
    </row>
    <row r="425" spans="5:14" x14ac:dyDescent="0.2">
      <c r="E425" s="566"/>
      <c r="G425" s="1031"/>
      <c r="H425" s="1032"/>
      <c r="I425" s="1032"/>
      <c r="J425" s="1032"/>
      <c r="K425" s="1032"/>
      <c r="L425" s="1032"/>
      <c r="M425" s="587"/>
      <c r="N425" s="557"/>
    </row>
    <row r="426" spans="5:14" x14ac:dyDescent="0.2">
      <c r="E426" s="566"/>
      <c r="G426" s="1031"/>
      <c r="H426" s="1032"/>
      <c r="I426" s="1032"/>
      <c r="J426" s="1032"/>
      <c r="K426" s="1032"/>
      <c r="L426" s="1032"/>
      <c r="M426" s="587"/>
      <c r="N426" s="557"/>
    </row>
    <row r="427" spans="5:14" x14ac:dyDescent="0.2">
      <c r="E427" s="566"/>
      <c r="G427" s="1031"/>
      <c r="H427" s="1032"/>
      <c r="I427" s="1032"/>
      <c r="J427" s="1032"/>
      <c r="K427" s="1032"/>
      <c r="L427" s="1032"/>
      <c r="M427" s="587"/>
      <c r="N427" s="557"/>
    </row>
    <row r="428" spans="5:14" x14ac:dyDescent="0.2">
      <c r="E428" s="566"/>
      <c r="G428" s="1031"/>
      <c r="H428" s="1032"/>
      <c r="I428" s="1032"/>
      <c r="J428" s="1032"/>
      <c r="K428" s="1032"/>
      <c r="L428" s="1032"/>
      <c r="M428" s="587"/>
      <c r="N428" s="557"/>
    </row>
    <row r="429" spans="5:14" x14ac:dyDescent="0.2">
      <c r="E429" s="566"/>
      <c r="G429" s="1031"/>
      <c r="H429" s="1032"/>
      <c r="I429" s="1032"/>
      <c r="J429" s="1032"/>
      <c r="K429" s="1032"/>
      <c r="L429" s="1032"/>
      <c r="M429" s="587"/>
      <c r="N429" s="557"/>
    </row>
    <row r="430" spans="5:14" x14ac:dyDescent="0.2">
      <c r="E430" s="566"/>
      <c r="G430" s="1031"/>
      <c r="H430" s="1032"/>
      <c r="I430" s="1032"/>
      <c r="J430" s="1032"/>
      <c r="K430" s="1032"/>
      <c r="L430" s="1032"/>
      <c r="M430" s="587"/>
      <c r="N430" s="557"/>
    </row>
    <row r="431" spans="5:14" x14ac:dyDescent="0.2">
      <c r="E431" s="566"/>
      <c r="G431" s="1031"/>
      <c r="H431" s="1032"/>
      <c r="I431" s="1032"/>
      <c r="J431" s="1032"/>
      <c r="K431" s="1032"/>
      <c r="L431" s="1032"/>
      <c r="M431" s="587"/>
      <c r="N431" s="557"/>
    </row>
    <row r="432" spans="5:14" x14ac:dyDescent="0.2">
      <c r="E432" s="566"/>
      <c r="G432" s="1031"/>
      <c r="H432" s="1032"/>
      <c r="I432" s="1032"/>
      <c r="J432" s="1032"/>
      <c r="K432" s="1032"/>
      <c r="L432" s="1032"/>
      <c r="M432" s="587"/>
      <c r="N432" s="557"/>
    </row>
    <row r="433" spans="5:14" x14ac:dyDescent="0.2">
      <c r="E433" s="566"/>
      <c r="G433" s="1031"/>
      <c r="H433" s="1032"/>
      <c r="I433" s="1032"/>
      <c r="J433" s="1032"/>
      <c r="K433" s="1032"/>
      <c r="L433" s="1032"/>
      <c r="M433" s="587"/>
      <c r="N433" s="557"/>
    </row>
    <row r="434" spans="5:14" x14ac:dyDescent="0.2">
      <c r="E434" s="566"/>
      <c r="G434" s="1031"/>
      <c r="H434" s="1032"/>
      <c r="I434" s="1032"/>
      <c r="J434" s="1032"/>
      <c r="K434" s="1032"/>
      <c r="L434" s="1032"/>
      <c r="M434" s="587"/>
      <c r="N434" s="557"/>
    </row>
    <row r="435" spans="5:14" x14ac:dyDescent="0.2">
      <c r="E435" s="566"/>
      <c r="G435" s="1031"/>
      <c r="H435" s="1032"/>
      <c r="I435" s="1032"/>
      <c r="J435" s="1032"/>
      <c r="K435" s="1032"/>
      <c r="L435" s="1032"/>
      <c r="M435" s="587"/>
      <c r="N435" s="557"/>
    </row>
    <row r="436" spans="5:14" x14ac:dyDescent="0.2">
      <c r="E436" s="566"/>
      <c r="G436" s="1031"/>
      <c r="H436" s="1032"/>
      <c r="I436" s="1032"/>
      <c r="J436" s="1032"/>
      <c r="K436" s="1032"/>
      <c r="L436" s="1032"/>
      <c r="M436" s="587"/>
      <c r="N436" s="557"/>
    </row>
    <row r="437" spans="5:14" x14ac:dyDescent="0.2">
      <c r="E437" s="566"/>
      <c r="G437" s="1031"/>
      <c r="H437" s="1032"/>
      <c r="I437" s="1032"/>
      <c r="J437" s="1032"/>
      <c r="K437" s="1032"/>
      <c r="L437" s="1032"/>
      <c r="M437" s="587"/>
      <c r="N437" s="557"/>
    </row>
    <row r="438" spans="5:14" x14ac:dyDescent="0.2">
      <c r="E438" s="566"/>
      <c r="G438" s="1031"/>
      <c r="H438" s="1032"/>
      <c r="I438" s="1032"/>
      <c r="J438" s="1032"/>
      <c r="K438" s="1032"/>
      <c r="L438" s="1032"/>
      <c r="M438" s="587"/>
      <c r="N438" s="557"/>
    </row>
    <row r="439" spans="5:14" x14ac:dyDescent="0.2">
      <c r="E439" s="566"/>
      <c r="G439" s="1031"/>
      <c r="H439" s="1032"/>
      <c r="I439" s="1032"/>
      <c r="J439" s="1032"/>
      <c r="K439" s="1032"/>
      <c r="L439" s="1032"/>
      <c r="M439" s="587"/>
      <c r="N439" s="557"/>
    </row>
    <row r="440" spans="5:14" x14ac:dyDescent="0.2">
      <c r="E440" s="566"/>
      <c r="G440" s="1031"/>
      <c r="H440" s="1032"/>
      <c r="I440" s="1032"/>
      <c r="J440" s="1032"/>
      <c r="K440" s="1032"/>
      <c r="L440" s="1032"/>
      <c r="M440" s="587"/>
      <c r="N440" s="557"/>
    </row>
    <row r="441" spans="5:14" x14ac:dyDescent="0.2">
      <c r="E441" s="566"/>
      <c r="G441" s="1031"/>
      <c r="H441" s="1032"/>
      <c r="I441" s="1032"/>
      <c r="J441" s="1032"/>
      <c r="K441" s="1032"/>
      <c r="L441" s="1032"/>
      <c r="M441" s="587"/>
      <c r="N441" s="557"/>
    </row>
    <row r="442" spans="5:14" x14ac:dyDescent="0.2">
      <c r="E442" s="566"/>
      <c r="G442" s="1031"/>
      <c r="H442" s="1032"/>
      <c r="I442" s="1032"/>
      <c r="J442" s="1032"/>
      <c r="K442" s="1032"/>
      <c r="L442" s="1032"/>
      <c r="M442" s="587"/>
      <c r="N442" s="557"/>
    </row>
    <row r="443" spans="5:14" x14ac:dyDescent="0.2">
      <c r="E443" s="566"/>
      <c r="G443" s="1031"/>
      <c r="H443" s="1032"/>
      <c r="I443" s="1032"/>
      <c r="J443" s="1032"/>
      <c r="K443" s="1032"/>
      <c r="L443" s="1032"/>
      <c r="M443" s="587"/>
      <c r="N443" s="557"/>
    </row>
    <row r="444" spans="5:14" x14ac:dyDescent="0.2">
      <c r="E444" s="566"/>
      <c r="G444" s="1031"/>
      <c r="H444" s="1032"/>
      <c r="I444" s="1032"/>
      <c r="J444" s="1032"/>
      <c r="K444" s="1032"/>
      <c r="L444" s="1032"/>
      <c r="M444" s="587"/>
      <c r="N444" s="557"/>
    </row>
    <row r="445" spans="5:14" x14ac:dyDescent="0.2">
      <c r="E445" s="566"/>
      <c r="G445" s="1031"/>
      <c r="H445" s="1032"/>
      <c r="I445" s="1032"/>
      <c r="J445" s="1032"/>
      <c r="K445" s="1032"/>
      <c r="L445" s="1032"/>
      <c r="M445" s="587"/>
      <c r="N445" s="557"/>
    </row>
    <row r="446" spans="5:14" x14ac:dyDescent="0.2">
      <c r="E446" s="566"/>
      <c r="G446" s="1031"/>
      <c r="H446" s="1032"/>
      <c r="I446" s="1032"/>
      <c r="J446" s="1032"/>
      <c r="K446" s="1032"/>
      <c r="L446" s="1032"/>
      <c r="M446" s="587"/>
      <c r="N446" s="557"/>
    </row>
    <row r="447" spans="5:14" x14ac:dyDescent="0.2">
      <c r="E447" s="566"/>
      <c r="G447" s="1031"/>
      <c r="H447" s="1032"/>
      <c r="I447" s="1032"/>
      <c r="J447" s="1032"/>
      <c r="K447" s="1032"/>
      <c r="L447" s="1032"/>
      <c r="M447" s="587"/>
      <c r="N447" s="557"/>
    </row>
    <row r="448" spans="5:14" x14ac:dyDescent="0.2">
      <c r="E448" s="566"/>
      <c r="G448" s="1031"/>
      <c r="H448" s="1032"/>
      <c r="I448" s="1032"/>
      <c r="J448" s="1032"/>
      <c r="K448" s="1032"/>
      <c r="L448" s="1032"/>
      <c r="M448" s="587"/>
      <c r="N448" s="557"/>
    </row>
    <row r="449" spans="5:14" x14ac:dyDescent="0.2">
      <c r="E449" s="566"/>
      <c r="G449" s="1031"/>
      <c r="H449" s="1032"/>
      <c r="I449" s="1032"/>
      <c r="J449" s="1032"/>
      <c r="K449" s="1032"/>
      <c r="L449" s="1032"/>
      <c r="M449" s="587"/>
      <c r="N449" s="557"/>
    </row>
    <row r="450" spans="5:14" x14ac:dyDescent="0.2">
      <c r="E450" s="566"/>
      <c r="G450" s="1031"/>
      <c r="H450" s="1032"/>
      <c r="I450" s="1032"/>
      <c r="J450" s="1032"/>
      <c r="K450" s="1032"/>
      <c r="L450" s="1032"/>
      <c r="M450" s="587"/>
      <c r="N450" s="557"/>
    </row>
    <row r="451" spans="5:14" x14ac:dyDescent="0.2">
      <c r="E451" s="566"/>
      <c r="G451" s="1031"/>
      <c r="H451" s="1032"/>
      <c r="I451" s="1032"/>
      <c r="J451" s="1032"/>
      <c r="K451" s="1032"/>
      <c r="L451" s="1032"/>
      <c r="M451" s="587"/>
      <c r="N451" s="557"/>
    </row>
    <row r="452" spans="5:14" x14ac:dyDescent="0.2">
      <c r="E452" s="566"/>
      <c r="G452" s="1031"/>
      <c r="H452" s="1032"/>
      <c r="I452" s="1032"/>
      <c r="J452" s="1032"/>
      <c r="K452" s="1032"/>
      <c r="L452" s="1032"/>
      <c r="M452" s="587"/>
      <c r="N452" s="557"/>
    </row>
    <row r="453" spans="5:14" x14ac:dyDescent="0.2">
      <c r="E453" s="566"/>
      <c r="G453" s="1031"/>
      <c r="H453" s="1032"/>
      <c r="I453" s="1032"/>
      <c r="J453" s="1032"/>
      <c r="K453" s="1032"/>
      <c r="L453" s="1032"/>
      <c r="M453" s="587"/>
      <c r="N453" s="557"/>
    </row>
    <row r="454" spans="5:14" x14ac:dyDescent="0.2">
      <c r="E454" s="566"/>
      <c r="G454" s="1031"/>
      <c r="H454" s="1032"/>
      <c r="I454" s="1032"/>
      <c r="J454" s="1032"/>
      <c r="K454" s="1032"/>
      <c r="L454" s="1032"/>
      <c r="M454" s="587"/>
      <c r="N454" s="557"/>
    </row>
    <row r="455" spans="5:14" x14ac:dyDescent="0.2">
      <c r="E455" s="566"/>
      <c r="G455" s="1031"/>
      <c r="H455" s="1032"/>
      <c r="I455" s="1032"/>
      <c r="J455" s="1032"/>
      <c r="K455" s="1032"/>
      <c r="L455" s="1032"/>
      <c r="M455" s="587"/>
      <c r="N455" s="557"/>
    </row>
    <row r="456" spans="5:14" x14ac:dyDescent="0.2">
      <c r="E456" s="566"/>
      <c r="G456" s="1031"/>
      <c r="H456" s="1032"/>
      <c r="I456" s="1032"/>
      <c r="J456" s="1032"/>
      <c r="K456" s="1032"/>
      <c r="L456" s="1032"/>
      <c r="M456" s="587"/>
      <c r="N456" s="557"/>
    </row>
    <row r="457" spans="5:14" x14ac:dyDescent="0.2">
      <c r="E457" s="566"/>
      <c r="G457" s="1031"/>
      <c r="H457" s="1032"/>
      <c r="I457" s="1032"/>
      <c r="J457" s="1032"/>
      <c r="K457" s="1032"/>
      <c r="L457" s="1032"/>
      <c r="M457" s="587"/>
      <c r="N457" s="557"/>
    </row>
    <row r="458" spans="5:14" x14ac:dyDescent="0.2">
      <c r="E458" s="566"/>
      <c r="G458" s="1031"/>
      <c r="H458" s="1032"/>
      <c r="I458" s="1032"/>
      <c r="J458" s="1032"/>
      <c r="K458" s="1032"/>
      <c r="L458" s="1032"/>
      <c r="M458" s="587"/>
      <c r="N458" s="557"/>
    </row>
    <row r="459" spans="5:14" x14ac:dyDescent="0.2">
      <c r="E459" s="566"/>
      <c r="G459" s="1031"/>
      <c r="H459" s="1032"/>
      <c r="I459" s="1032"/>
      <c r="J459" s="1032"/>
      <c r="K459" s="1032"/>
      <c r="L459" s="1032"/>
      <c r="M459" s="587"/>
      <c r="N459" s="557"/>
    </row>
    <row r="460" spans="5:14" x14ac:dyDescent="0.2">
      <c r="E460" s="566"/>
      <c r="G460" s="1031"/>
      <c r="H460" s="1032"/>
      <c r="I460" s="1032"/>
      <c r="J460" s="1032"/>
      <c r="K460" s="1032"/>
      <c r="L460" s="1032"/>
      <c r="M460" s="587"/>
      <c r="N460" s="557"/>
    </row>
    <row r="461" spans="5:14" x14ac:dyDescent="0.2">
      <c r="E461" s="566"/>
      <c r="G461" s="1031"/>
      <c r="H461" s="1032"/>
      <c r="I461" s="1032"/>
      <c r="J461" s="1032"/>
      <c r="K461" s="1032"/>
      <c r="L461" s="1032"/>
      <c r="M461" s="587"/>
      <c r="N461" s="557"/>
    </row>
    <row r="462" spans="5:14" x14ac:dyDescent="0.2">
      <c r="E462" s="566"/>
      <c r="G462" s="1031"/>
      <c r="H462" s="1032"/>
      <c r="I462" s="1032"/>
      <c r="J462" s="1032"/>
      <c r="K462" s="1032"/>
      <c r="L462" s="1032"/>
      <c r="M462" s="587"/>
      <c r="N462" s="557"/>
    </row>
    <row r="463" spans="5:14" x14ac:dyDescent="0.2">
      <c r="E463" s="566"/>
      <c r="G463" s="1031"/>
      <c r="H463" s="1032"/>
      <c r="I463" s="1032"/>
      <c r="J463" s="1032"/>
      <c r="K463" s="1032"/>
      <c r="L463" s="1032"/>
      <c r="M463" s="587"/>
      <c r="N463" s="557"/>
    </row>
    <row r="464" spans="5:14" x14ac:dyDescent="0.2">
      <c r="E464" s="566"/>
      <c r="G464" s="1031"/>
      <c r="H464" s="1032"/>
      <c r="I464" s="1032"/>
      <c r="J464" s="1032"/>
      <c r="K464" s="1032"/>
      <c r="L464" s="1032"/>
      <c r="M464" s="587"/>
      <c r="N464" s="557"/>
    </row>
    <row r="465" spans="5:14" x14ac:dyDescent="0.2">
      <c r="E465" s="566"/>
      <c r="G465" s="1031"/>
      <c r="H465" s="1032"/>
      <c r="I465" s="1032"/>
      <c r="J465" s="1032"/>
      <c r="K465" s="1032"/>
      <c r="L465" s="1032"/>
      <c r="M465" s="587"/>
      <c r="N465" s="557"/>
    </row>
    <row r="466" spans="5:14" x14ac:dyDescent="0.2">
      <c r="E466" s="566"/>
      <c r="G466" s="1031"/>
      <c r="H466" s="1032"/>
      <c r="I466" s="1032"/>
      <c r="J466" s="1032"/>
      <c r="K466" s="1032"/>
      <c r="L466" s="1032"/>
      <c r="M466" s="587"/>
      <c r="N466" s="557"/>
    </row>
    <row r="467" spans="5:14" x14ac:dyDescent="0.2">
      <c r="E467" s="566"/>
      <c r="G467" s="1031"/>
      <c r="H467" s="1032"/>
      <c r="I467" s="1032"/>
      <c r="J467" s="1032"/>
      <c r="K467" s="1032"/>
      <c r="L467" s="1032"/>
      <c r="M467" s="587"/>
      <c r="N467" s="557"/>
    </row>
    <row r="468" spans="5:14" x14ac:dyDescent="0.2">
      <c r="E468" s="566"/>
      <c r="G468" s="1031"/>
      <c r="H468" s="1032"/>
      <c r="I468" s="1032"/>
      <c r="J468" s="1032"/>
      <c r="K468" s="1032"/>
      <c r="L468" s="1032"/>
      <c r="M468" s="587"/>
      <c r="N468" s="557"/>
    </row>
    <row r="469" spans="5:14" x14ac:dyDescent="0.2">
      <c r="E469" s="566"/>
      <c r="G469" s="1031"/>
      <c r="H469" s="1032"/>
      <c r="I469" s="1032"/>
      <c r="J469" s="1032"/>
      <c r="K469" s="1032"/>
      <c r="L469" s="1032"/>
      <c r="M469" s="587"/>
      <c r="N469" s="557"/>
    </row>
    <row r="470" spans="5:14" x14ac:dyDescent="0.2">
      <c r="E470" s="566"/>
      <c r="G470" s="1031"/>
      <c r="H470" s="1032"/>
      <c r="I470" s="1032"/>
      <c r="J470" s="1032"/>
      <c r="K470" s="1032"/>
      <c r="L470" s="1032"/>
      <c r="M470" s="587"/>
      <c r="N470" s="557"/>
    </row>
    <row r="471" spans="5:14" x14ac:dyDescent="0.2">
      <c r="E471" s="566"/>
      <c r="G471" s="1031"/>
      <c r="H471" s="1032"/>
      <c r="I471" s="1032"/>
      <c r="J471" s="1032"/>
      <c r="K471" s="1032"/>
      <c r="L471" s="1032"/>
      <c r="M471" s="587"/>
      <c r="N471" s="557"/>
    </row>
    <row r="472" spans="5:14" x14ac:dyDescent="0.2">
      <c r="E472" s="566"/>
      <c r="G472" s="1031"/>
      <c r="H472" s="1032"/>
      <c r="I472" s="1032"/>
      <c r="J472" s="1032"/>
      <c r="K472" s="1032"/>
      <c r="L472" s="1032"/>
      <c r="M472" s="587"/>
      <c r="N472" s="557"/>
    </row>
    <row r="473" spans="5:14" x14ac:dyDescent="0.2">
      <c r="E473" s="566"/>
      <c r="G473" s="1031"/>
      <c r="H473" s="1032"/>
      <c r="I473" s="1032"/>
      <c r="J473" s="1032"/>
      <c r="K473" s="1032"/>
      <c r="L473" s="1032"/>
      <c r="M473" s="587"/>
      <c r="N473" s="557"/>
    </row>
    <row r="474" spans="5:14" x14ac:dyDescent="0.2">
      <c r="E474" s="566"/>
      <c r="G474" s="1031"/>
      <c r="H474" s="1032"/>
      <c r="I474" s="1032"/>
      <c r="J474" s="1032"/>
      <c r="K474" s="1032"/>
      <c r="L474" s="1032"/>
      <c r="M474" s="587"/>
      <c r="N474" s="557"/>
    </row>
    <row r="475" spans="5:14" x14ac:dyDescent="0.2">
      <c r="E475" s="566"/>
      <c r="G475" s="1031"/>
      <c r="H475" s="1032"/>
      <c r="I475" s="1032"/>
      <c r="J475" s="1032"/>
      <c r="K475" s="1032"/>
      <c r="L475" s="1032"/>
      <c r="M475" s="587"/>
      <c r="N475" s="557"/>
    </row>
    <row r="476" spans="5:14" x14ac:dyDescent="0.2">
      <c r="E476" s="566"/>
      <c r="G476" s="1031"/>
      <c r="H476" s="1032"/>
      <c r="I476" s="1032"/>
      <c r="J476" s="1032"/>
      <c r="K476" s="1032"/>
      <c r="L476" s="1032"/>
      <c r="M476" s="587"/>
      <c r="N476" s="557"/>
    </row>
    <row r="477" spans="5:14" x14ac:dyDescent="0.2">
      <c r="E477" s="566"/>
      <c r="G477" s="1031"/>
      <c r="H477" s="1032"/>
      <c r="I477" s="1032"/>
      <c r="J477" s="1032"/>
      <c r="K477" s="1032"/>
      <c r="L477" s="1032"/>
      <c r="M477" s="587"/>
      <c r="N477" s="557"/>
    </row>
    <row r="478" spans="5:14" x14ac:dyDescent="0.2">
      <c r="E478" s="566"/>
      <c r="G478" s="1031"/>
      <c r="H478" s="1032"/>
      <c r="I478" s="1032"/>
      <c r="J478" s="1032"/>
      <c r="K478" s="1032"/>
      <c r="L478" s="1032"/>
      <c r="M478" s="587"/>
      <c r="N478" s="557"/>
    </row>
    <row r="479" spans="5:14" x14ac:dyDescent="0.2">
      <c r="E479" s="566"/>
      <c r="G479" s="1031"/>
      <c r="H479" s="1032"/>
      <c r="I479" s="1032"/>
      <c r="J479" s="1032"/>
      <c r="K479" s="1032"/>
      <c r="L479" s="1032"/>
      <c r="M479" s="587"/>
      <c r="N479" s="557"/>
    </row>
    <row r="480" spans="5:14" x14ac:dyDescent="0.2">
      <c r="E480" s="566"/>
      <c r="G480" s="1031"/>
      <c r="H480" s="1032"/>
      <c r="I480" s="1032"/>
      <c r="J480" s="1032"/>
      <c r="K480" s="1032"/>
      <c r="L480" s="1032"/>
      <c r="M480" s="587"/>
      <c r="N480" s="557"/>
    </row>
    <row r="481" spans="5:14" x14ac:dyDescent="0.2">
      <c r="E481" s="566"/>
      <c r="G481" s="1031"/>
      <c r="H481" s="1032"/>
      <c r="I481" s="1032"/>
      <c r="J481" s="1032"/>
      <c r="K481" s="1032"/>
      <c r="L481" s="1032"/>
      <c r="M481" s="587"/>
      <c r="N481" s="557"/>
    </row>
    <row r="482" spans="5:14" x14ac:dyDescent="0.2">
      <c r="E482" s="566"/>
      <c r="G482" s="1031"/>
      <c r="H482" s="1032"/>
      <c r="I482" s="1032"/>
      <c r="J482" s="1032"/>
      <c r="K482" s="1032"/>
      <c r="L482" s="1032"/>
      <c r="M482" s="587"/>
      <c r="N482" s="557"/>
    </row>
    <row r="483" spans="5:14" x14ac:dyDescent="0.2">
      <c r="E483" s="566"/>
      <c r="G483" s="1031"/>
      <c r="H483" s="1032"/>
      <c r="I483" s="1032"/>
      <c r="J483" s="1032"/>
      <c r="K483" s="1032"/>
      <c r="L483" s="1032"/>
      <c r="M483" s="587"/>
      <c r="N483" s="557"/>
    </row>
    <row r="484" spans="5:14" x14ac:dyDescent="0.2">
      <c r="E484" s="566"/>
      <c r="G484" s="1031"/>
      <c r="H484" s="1032"/>
      <c r="I484" s="1032"/>
      <c r="J484" s="1032"/>
      <c r="K484" s="1032"/>
      <c r="L484" s="1032"/>
      <c r="M484" s="587"/>
      <c r="N484" s="557"/>
    </row>
    <row r="485" spans="5:14" x14ac:dyDescent="0.2">
      <c r="E485" s="566"/>
      <c r="G485" s="1031"/>
      <c r="H485" s="1032"/>
      <c r="I485" s="1032"/>
      <c r="J485" s="1032"/>
      <c r="K485" s="1032"/>
      <c r="L485" s="1032"/>
      <c r="M485" s="587"/>
      <c r="N485" s="557"/>
    </row>
    <row r="486" spans="5:14" x14ac:dyDescent="0.2">
      <c r="E486" s="566"/>
      <c r="G486" s="1031"/>
      <c r="H486" s="1032"/>
      <c r="I486" s="1032"/>
      <c r="J486" s="1032"/>
      <c r="K486" s="1032"/>
      <c r="L486" s="1032"/>
      <c r="M486" s="587"/>
      <c r="N486" s="557"/>
    </row>
    <row r="487" spans="5:14" x14ac:dyDescent="0.2">
      <c r="E487" s="566"/>
      <c r="G487" s="1031"/>
      <c r="H487" s="1032"/>
      <c r="I487" s="1032"/>
      <c r="J487" s="1032"/>
      <c r="K487" s="1032"/>
      <c r="L487" s="1032"/>
      <c r="M487" s="587"/>
      <c r="N487" s="557"/>
    </row>
    <row r="488" spans="5:14" x14ac:dyDescent="0.2">
      <c r="E488" s="566"/>
      <c r="G488" s="1031"/>
      <c r="H488" s="1032"/>
      <c r="I488" s="1032"/>
      <c r="J488" s="1032"/>
      <c r="K488" s="1032"/>
      <c r="L488" s="1032"/>
      <c r="M488" s="587"/>
      <c r="N488" s="557"/>
    </row>
    <row r="489" spans="5:14" x14ac:dyDescent="0.2">
      <c r="E489" s="566"/>
      <c r="G489" s="1031"/>
      <c r="H489" s="1032"/>
      <c r="I489" s="1032"/>
      <c r="J489" s="1032"/>
      <c r="K489" s="1032"/>
      <c r="L489" s="1032"/>
      <c r="M489" s="587"/>
      <c r="N489" s="557"/>
    </row>
    <row r="490" spans="5:14" x14ac:dyDescent="0.2">
      <c r="E490" s="566"/>
      <c r="G490" s="1031"/>
      <c r="H490" s="1032"/>
      <c r="I490" s="1032"/>
      <c r="J490" s="1032"/>
      <c r="K490" s="1032"/>
      <c r="L490" s="1032"/>
      <c r="M490" s="587"/>
      <c r="N490" s="557"/>
    </row>
    <row r="491" spans="5:14" x14ac:dyDescent="0.2">
      <c r="E491" s="566"/>
      <c r="G491" s="1031"/>
      <c r="H491" s="1032"/>
      <c r="I491" s="1032"/>
      <c r="J491" s="1032"/>
      <c r="K491" s="1032"/>
      <c r="L491" s="1032"/>
      <c r="M491" s="587"/>
      <c r="N491" s="557"/>
    </row>
    <row r="492" spans="5:14" x14ac:dyDescent="0.2">
      <c r="E492" s="566"/>
      <c r="G492" s="1031"/>
      <c r="H492" s="1032"/>
      <c r="I492" s="1032"/>
      <c r="J492" s="1032"/>
      <c r="K492" s="1032"/>
      <c r="L492" s="1032"/>
      <c r="M492" s="587"/>
      <c r="N492" s="557"/>
    </row>
    <row r="493" spans="5:14" x14ac:dyDescent="0.2">
      <c r="E493" s="566"/>
      <c r="G493" s="1031"/>
      <c r="H493" s="1032"/>
      <c r="I493" s="1032"/>
      <c r="J493" s="1032"/>
      <c r="K493" s="1032"/>
      <c r="L493" s="1032"/>
      <c r="M493" s="587"/>
      <c r="N493" s="557"/>
    </row>
    <row r="494" spans="5:14" x14ac:dyDescent="0.2">
      <c r="E494" s="566"/>
      <c r="G494" s="1031"/>
      <c r="H494" s="1032"/>
      <c r="I494" s="1032"/>
      <c r="J494" s="1032"/>
      <c r="K494" s="1032"/>
      <c r="L494" s="1032"/>
      <c r="M494" s="587"/>
      <c r="N494" s="557"/>
    </row>
    <row r="495" spans="5:14" x14ac:dyDescent="0.2">
      <c r="E495" s="566"/>
      <c r="G495" s="1031"/>
      <c r="H495" s="1032"/>
      <c r="I495" s="1032"/>
      <c r="J495" s="1032"/>
      <c r="K495" s="1032"/>
      <c r="L495" s="1032"/>
      <c r="M495" s="587"/>
      <c r="N495" s="557"/>
    </row>
    <row r="496" spans="5:14" x14ac:dyDescent="0.2">
      <c r="E496" s="566"/>
      <c r="G496" s="1031"/>
      <c r="H496" s="1032"/>
      <c r="I496" s="1032"/>
      <c r="J496" s="1032"/>
      <c r="K496" s="1032"/>
      <c r="L496" s="1032"/>
      <c r="M496" s="587"/>
      <c r="N496" s="557"/>
    </row>
    <row r="497" spans="5:14" x14ac:dyDescent="0.2">
      <c r="E497" s="566"/>
      <c r="G497" s="1031"/>
      <c r="H497" s="1032"/>
      <c r="I497" s="1032"/>
      <c r="J497" s="1032"/>
      <c r="K497" s="1032"/>
      <c r="L497" s="1032"/>
      <c r="M497" s="587"/>
      <c r="N497" s="557"/>
    </row>
    <row r="498" spans="5:14" x14ac:dyDescent="0.2">
      <c r="E498" s="566"/>
      <c r="G498" s="1031"/>
      <c r="H498" s="1032"/>
      <c r="I498" s="1032"/>
      <c r="J498" s="1032"/>
      <c r="K498" s="1032"/>
      <c r="L498" s="1032"/>
      <c r="M498" s="587"/>
      <c r="N498" s="557"/>
    </row>
    <row r="499" spans="5:14" x14ac:dyDescent="0.2">
      <c r="E499" s="566"/>
      <c r="G499" s="1031"/>
      <c r="H499" s="1032"/>
      <c r="I499" s="1032"/>
      <c r="J499" s="1032"/>
      <c r="K499" s="1032"/>
      <c r="L499" s="1032"/>
      <c r="M499" s="587"/>
      <c r="N499" s="557"/>
    </row>
    <row r="500" spans="5:14" x14ac:dyDescent="0.2">
      <c r="E500" s="566"/>
      <c r="G500" s="1031"/>
      <c r="H500" s="1032"/>
      <c r="I500" s="1032"/>
      <c r="J500" s="1032"/>
      <c r="K500" s="1032"/>
      <c r="L500" s="1032"/>
      <c r="M500" s="587"/>
      <c r="N500" s="557"/>
    </row>
    <row r="501" spans="5:14" x14ac:dyDescent="0.2">
      <c r="E501" s="566"/>
      <c r="G501" s="1031"/>
      <c r="H501" s="1032"/>
      <c r="I501" s="1032"/>
      <c r="J501" s="1032"/>
      <c r="K501" s="1032"/>
      <c r="L501" s="1032"/>
      <c r="M501" s="587"/>
      <c r="N501" s="557"/>
    </row>
    <row r="502" spans="5:14" x14ac:dyDescent="0.2">
      <c r="E502" s="566"/>
      <c r="G502" s="1031"/>
      <c r="H502" s="1032"/>
      <c r="I502" s="1032"/>
      <c r="J502" s="1032"/>
      <c r="K502" s="1032"/>
      <c r="L502" s="1032"/>
      <c r="M502" s="587"/>
      <c r="N502" s="557"/>
    </row>
    <row r="503" spans="5:14" x14ac:dyDescent="0.2">
      <c r="E503" s="566"/>
      <c r="G503" s="1031"/>
      <c r="H503" s="1032"/>
      <c r="I503" s="1032"/>
      <c r="J503" s="1032"/>
      <c r="K503" s="1032"/>
      <c r="L503" s="1032"/>
      <c r="M503" s="587"/>
      <c r="N503" s="557"/>
    </row>
    <row r="504" spans="5:14" x14ac:dyDescent="0.2">
      <c r="E504" s="566"/>
      <c r="G504" s="1031"/>
      <c r="H504" s="1032"/>
      <c r="I504" s="1032"/>
      <c r="J504" s="1032"/>
      <c r="K504" s="1032"/>
      <c r="L504" s="1032"/>
      <c r="M504" s="587"/>
      <c r="N504" s="557"/>
    </row>
    <row r="505" spans="5:14" x14ac:dyDescent="0.2">
      <c r="E505" s="566"/>
      <c r="G505" s="1031"/>
      <c r="H505" s="1032"/>
      <c r="I505" s="1032"/>
      <c r="J505" s="1032"/>
      <c r="K505" s="1032"/>
      <c r="L505" s="1032"/>
      <c r="M505" s="587"/>
      <c r="N505" s="557"/>
    </row>
    <row r="506" spans="5:14" x14ac:dyDescent="0.2">
      <c r="E506" s="566"/>
      <c r="G506" s="1031"/>
      <c r="H506" s="1032"/>
      <c r="I506" s="1032"/>
      <c r="J506" s="1032"/>
      <c r="K506" s="1032"/>
      <c r="L506" s="1032"/>
      <c r="M506" s="587"/>
      <c r="N506" s="557"/>
    </row>
    <row r="507" spans="5:14" x14ac:dyDescent="0.2">
      <c r="E507" s="566"/>
      <c r="G507" s="1031"/>
      <c r="H507" s="1032"/>
      <c r="I507" s="1032"/>
      <c r="J507" s="1032"/>
      <c r="K507" s="1032"/>
      <c r="L507" s="1032"/>
      <c r="M507" s="587"/>
      <c r="N507" s="557"/>
    </row>
    <row r="508" spans="5:14" x14ac:dyDescent="0.2">
      <c r="E508" s="566"/>
      <c r="G508" s="1031"/>
      <c r="H508" s="1032"/>
      <c r="I508" s="1032"/>
      <c r="J508" s="1032"/>
      <c r="K508" s="1032"/>
      <c r="L508" s="1032"/>
      <c r="M508" s="587"/>
      <c r="N508" s="557"/>
    </row>
    <row r="509" spans="5:14" x14ac:dyDescent="0.2">
      <c r="E509" s="566"/>
      <c r="G509" s="1031"/>
      <c r="H509" s="1032"/>
      <c r="I509" s="1032"/>
      <c r="J509" s="1032"/>
      <c r="K509" s="1032"/>
      <c r="L509" s="1032"/>
      <c r="M509" s="587"/>
      <c r="N509" s="557"/>
    </row>
    <row r="510" spans="5:14" x14ac:dyDescent="0.2">
      <c r="E510" s="566"/>
      <c r="G510" s="1031"/>
      <c r="H510" s="1032"/>
      <c r="I510" s="1032"/>
      <c r="J510" s="1032"/>
      <c r="K510" s="1032"/>
      <c r="L510" s="1032"/>
      <c r="M510" s="587"/>
      <c r="N510" s="557"/>
    </row>
    <row r="511" spans="5:14" x14ac:dyDescent="0.2">
      <c r="E511" s="566"/>
      <c r="G511" s="1031"/>
      <c r="H511" s="1032"/>
      <c r="I511" s="1032"/>
      <c r="J511" s="1032"/>
      <c r="K511" s="1032"/>
      <c r="L511" s="1032"/>
      <c r="M511" s="587"/>
      <c r="N511" s="557"/>
    </row>
    <row r="512" spans="5:14" x14ac:dyDescent="0.2">
      <c r="E512" s="566"/>
      <c r="G512" s="1031"/>
      <c r="H512" s="1032"/>
      <c r="I512" s="1032"/>
      <c r="J512" s="1032"/>
      <c r="K512" s="1032"/>
      <c r="L512" s="1032"/>
      <c r="M512" s="587"/>
      <c r="N512" s="557"/>
    </row>
    <row r="513" spans="5:14" x14ac:dyDescent="0.2">
      <c r="E513" s="566"/>
      <c r="G513" s="1031"/>
      <c r="H513" s="1032"/>
      <c r="I513" s="1032"/>
      <c r="J513" s="1032"/>
      <c r="K513" s="1032"/>
      <c r="L513" s="1032"/>
      <c r="M513" s="587"/>
      <c r="N513" s="557"/>
    </row>
    <row r="514" spans="5:14" x14ac:dyDescent="0.2">
      <c r="E514" s="566"/>
      <c r="G514" s="1031"/>
      <c r="H514" s="1032"/>
      <c r="I514" s="1032"/>
      <c r="J514" s="1032"/>
      <c r="K514" s="1032"/>
      <c r="L514" s="1032"/>
      <c r="M514" s="587"/>
      <c r="N514" s="557"/>
    </row>
    <row r="515" spans="5:14" x14ac:dyDescent="0.2">
      <c r="E515" s="566"/>
      <c r="G515" s="1031"/>
      <c r="H515" s="1032"/>
      <c r="I515" s="1032"/>
      <c r="J515" s="1032"/>
      <c r="K515" s="1032"/>
      <c r="L515" s="1032"/>
      <c r="M515" s="587"/>
      <c r="N515" s="557"/>
    </row>
    <row r="516" spans="5:14" x14ac:dyDescent="0.2">
      <c r="E516" s="566"/>
      <c r="G516" s="1031"/>
      <c r="H516" s="1032"/>
      <c r="I516" s="1032"/>
      <c r="J516" s="1032"/>
      <c r="K516" s="1032"/>
      <c r="L516" s="1032"/>
      <c r="M516" s="587"/>
      <c r="N516" s="557"/>
    </row>
    <row r="517" spans="5:14" x14ac:dyDescent="0.2">
      <c r="E517" s="566"/>
      <c r="G517" s="1031"/>
      <c r="H517" s="1032"/>
      <c r="I517" s="1032"/>
      <c r="J517" s="1032"/>
      <c r="K517" s="1032"/>
      <c r="L517" s="1032"/>
      <c r="M517" s="587"/>
      <c r="N517" s="557"/>
    </row>
    <row r="518" spans="5:14" x14ac:dyDescent="0.2">
      <c r="E518" s="566"/>
      <c r="G518" s="1031"/>
      <c r="H518" s="1032"/>
      <c r="I518" s="1032"/>
      <c r="J518" s="1032"/>
      <c r="K518" s="1032"/>
      <c r="L518" s="1032"/>
      <c r="M518" s="587"/>
      <c r="N518" s="557"/>
    </row>
    <row r="519" spans="5:14" x14ac:dyDescent="0.2">
      <c r="E519" s="566"/>
      <c r="G519" s="1031"/>
      <c r="H519" s="1032"/>
      <c r="I519" s="1032"/>
      <c r="J519" s="1032"/>
      <c r="K519" s="1032"/>
      <c r="L519" s="1032"/>
      <c r="M519" s="587"/>
      <c r="N519" s="557"/>
    </row>
    <row r="520" spans="5:14" x14ac:dyDescent="0.2">
      <c r="E520" s="566"/>
      <c r="G520" s="1031"/>
      <c r="H520" s="1032"/>
      <c r="I520" s="1032"/>
      <c r="J520" s="1032"/>
      <c r="K520" s="1032"/>
      <c r="L520" s="1032"/>
      <c r="M520" s="587"/>
      <c r="N520" s="557"/>
    </row>
    <row r="521" spans="5:14" x14ac:dyDescent="0.2">
      <c r="E521" s="566"/>
      <c r="G521" s="1031"/>
      <c r="H521" s="1032"/>
      <c r="I521" s="1032"/>
      <c r="J521" s="1032"/>
      <c r="K521" s="1032"/>
      <c r="L521" s="1032"/>
      <c r="M521" s="587"/>
      <c r="N521" s="557"/>
    </row>
    <row r="522" spans="5:14" x14ac:dyDescent="0.2">
      <c r="E522" s="566"/>
      <c r="G522" s="1031"/>
      <c r="H522" s="1032"/>
      <c r="I522" s="1032"/>
      <c r="J522" s="1032"/>
      <c r="K522" s="1032"/>
      <c r="L522" s="1032"/>
      <c r="M522" s="587"/>
      <c r="N522" s="557"/>
    </row>
    <row r="523" spans="5:14" x14ac:dyDescent="0.2">
      <c r="E523" s="566"/>
      <c r="G523" s="1031"/>
      <c r="H523" s="1032"/>
      <c r="I523" s="1032"/>
      <c r="J523" s="1032"/>
      <c r="K523" s="1032"/>
      <c r="L523" s="1032"/>
      <c r="M523" s="587"/>
      <c r="N523" s="557"/>
    </row>
    <row r="524" spans="5:14" x14ac:dyDescent="0.2">
      <c r="E524" s="566"/>
      <c r="G524" s="1031"/>
      <c r="H524" s="1032"/>
      <c r="I524" s="1032"/>
      <c r="J524" s="1032"/>
      <c r="K524" s="1032"/>
      <c r="L524" s="1032"/>
      <c r="M524" s="587"/>
      <c r="N524" s="557"/>
    </row>
    <row r="525" spans="5:14" x14ac:dyDescent="0.2">
      <c r="E525" s="566"/>
      <c r="G525" s="1031"/>
      <c r="H525" s="1032"/>
      <c r="I525" s="1032"/>
      <c r="J525" s="1032"/>
      <c r="K525" s="1032"/>
      <c r="L525" s="1032"/>
      <c r="M525" s="587"/>
      <c r="N525" s="557"/>
    </row>
    <row r="526" spans="5:14" x14ac:dyDescent="0.2">
      <c r="E526" s="566"/>
      <c r="G526" s="1031"/>
      <c r="H526" s="1032"/>
      <c r="I526" s="1032"/>
      <c r="J526" s="1032"/>
      <c r="K526" s="1032"/>
      <c r="L526" s="1032"/>
      <c r="M526" s="587"/>
      <c r="N526" s="557"/>
    </row>
    <row r="527" spans="5:14" x14ac:dyDescent="0.2">
      <c r="E527" s="566"/>
      <c r="G527" s="1031"/>
      <c r="H527" s="1032"/>
      <c r="I527" s="1032"/>
      <c r="J527" s="1032"/>
      <c r="K527" s="1032"/>
      <c r="L527" s="1032"/>
      <c r="M527" s="587"/>
      <c r="N527" s="557"/>
    </row>
    <row r="528" spans="5:14" x14ac:dyDescent="0.2">
      <c r="E528" s="566"/>
      <c r="G528" s="1031"/>
      <c r="H528" s="1032"/>
      <c r="I528" s="1032"/>
      <c r="J528" s="1032"/>
      <c r="K528" s="1032"/>
      <c r="L528" s="1032"/>
      <c r="M528" s="587"/>
      <c r="N528" s="557"/>
    </row>
    <row r="529" spans="5:14" x14ac:dyDescent="0.2">
      <c r="E529" s="566"/>
      <c r="G529" s="1031"/>
      <c r="H529" s="1032"/>
      <c r="I529" s="1032"/>
      <c r="J529" s="1032"/>
      <c r="K529" s="1032"/>
      <c r="L529" s="1032"/>
      <c r="M529" s="587"/>
      <c r="N529" s="557"/>
    </row>
    <row r="530" spans="5:14" x14ac:dyDescent="0.2">
      <c r="E530" s="566"/>
      <c r="G530" s="1031"/>
      <c r="H530" s="1032"/>
      <c r="I530" s="1032"/>
      <c r="J530" s="1032"/>
      <c r="K530" s="1032"/>
      <c r="L530" s="1032"/>
      <c r="M530" s="587"/>
      <c r="N530" s="557"/>
    </row>
    <row r="531" spans="5:14" x14ac:dyDescent="0.2">
      <c r="E531" s="566"/>
      <c r="G531" s="1031"/>
      <c r="H531" s="1032"/>
      <c r="I531" s="1032"/>
      <c r="J531" s="1032"/>
      <c r="K531" s="1032"/>
      <c r="L531" s="1032"/>
      <c r="M531" s="587"/>
      <c r="N531" s="557"/>
    </row>
    <row r="532" spans="5:14" x14ac:dyDescent="0.2">
      <c r="E532" s="566"/>
      <c r="G532" s="1031"/>
      <c r="H532" s="1032"/>
      <c r="I532" s="1032"/>
      <c r="J532" s="1032"/>
      <c r="K532" s="1032"/>
      <c r="L532" s="1032"/>
      <c r="M532" s="587"/>
      <c r="N532" s="557"/>
    </row>
    <row r="533" spans="5:14" x14ac:dyDescent="0.2">
      <c r="E533" s="566"/>
      <c r="G533" s="1031"/>
      <c r="H533" s="1032"/>
      <c r="I533" s="1032"/>
      <c r="J533" s="1032"/>
      <c r="K533" s="1032"/>
      <c r="L533" s="1032"/>
      <c r="M533" s="587"/>
      <c r="N533" s="557"/>
    </row>
    <row r="534" spans="5:14" x14ac:dyDescent="0.2">
      <c r="E534" s="566"/>
      <c r="G534" s="1031"/>
      <c r="H534" s="1032"/>
      <c r="I534" s="1032"/>
      <c r="J534" s="1032"/>
      <c r="K534" s="1032"/>
      <c r="L534" s="1032"/>
      <c r="M534" s="587"/>
      <c r="N534" s="557"/>
    </row>
    <row r="535" spans="5:14" x14ac:dyDescent="0.2">
      <c r="E535" s="566"/>
      <c r="G535" s="1031"/>
      <c r="H535" s="1032"/>
      <c r="I535" s="1032"/>
      <c r="J535" s="1032"/>
      <c r="K535" s="1032"/>
      <c r="L535" s="1032"/>
      <c r="M535" s="587"/>
      <c r="N535" s="557"/>
    </row>
    <row r="536" spans="5:14" x14ac:dyDescent="0.2">
      <c r="E536" s="566"/>
      <c r="G536" s="1031"/>
      <c r="H536" s="1032"/>
      <c r="I536" s="1032"/>
      <c r="J536" s="1032"/>
      <c r="K536" s="1032"/>
      <c r="L536" s="1032"/>
      <c r="M536" s="587"/>
      <c r="N536" s="557"/>
    </row>
    <row r="537" spans="5:14" x14ac:dyDescent="0.2">
      <c r="E537" s="566"/>
      <c r="G537" s="1031"/>
      <c r="H537" s="1032"/>
      <c r="I537" s="1032"/>
      <c r="J537" s="1032"/>
      <c r="K537" s="1032"/>
      <c r="L537" s="1032"/>
      <c r="M537" s="587"/>
      <c r="N537" s="557"/>
    </row>
    <row r="538" spans="5:14" x14ac:dyDescent="0.2">
      <c r="E538" s="566"/>
      <c r="G538" s="1031"/>
      <c r="H538" s="1032"/>
      <c r="I538" s="1032"/>
      <c r="J538" s="1032"/>
      <c r="K538" s="1032"/>
      <c r="L538" s="1032"/>
      <c r="M538" s="587"/>
      <c r="N538" s="557"/>
    </row>
    <row r="539" spans="5:14" x14ac:dyDescent="0.2">
      <c r="E539" s="566"/>
      <c r="G539" s="1031"/>
      <c r="H539" s="1032"/>
      <c r="I539" s="1032"/>
      <c r="J539" s="1032"/>
      <c r="K539" s="1032"/>
      <c r="L539" s="1032"/>
      <c r="M539" s="587"/>
      <c r="N539" s="557"/>
    </row>
    <row r="540" spans="5:14" x14ac:dyDescent="0.2">
      <c r="E540" s="566"/>
      <c r="G540" s="1031"/>
      <c r="H540" s="1032"/>
      <c r="I540" s="1032"/>
      <c r="J540" s="1032"/>
      <c r="K540" s="1032"/>
      <c r="L540" s="1032"/>
      <c r="M540" s="587"/>
      <c r="N540" s="557"/>
    </row>
    <row r="541" spans="5:14" x14ac:dyDescent="0.2">
      <c r="E541" s="566"/>
      <c r="G541" s="1031"/>
      <c r="H541" s="1032"/>
      <c r="I541" s="1032"/>
      <c r="J541" s="1032"/>
      <c r="K541" s="1032"/>
      <c r="L541" s="1032"/>
      <c r="M541" s="587"/>
      <c r="N541" s="557"/>
    </row>
    <row r="542" spans="5:14" x14ac:dyDescent="0.2">
      <c r="E542" s="566"/>
      <c r="G542" s="1031"/>
      <c r="H542" s="1032"/>
      <c r="I542" s="1032"/>
      <c r="J542" s="1032"/>
      <c r="K542" s="1032"/>
      <c r="L542" s="1032"/>
      <c r="M542" s="587"/>
      <c r="N542" s="557"/>
    </row>
    <row r="543" spans="5:14" x14ac:dyDescent="0.2">
      <c r="E543" s="566"/>
      <c r="G543" s="1031"/>
      <c r="H543" s="1032"/>
      <c r="I543" s="1032"/>
      <c r="J543" s="1032"/>
      <c r="K543" s="1032"/>
      <c r="L543" s="1032"/>
      <c r="M543" s="587"/>
      <c r="N543" s="557"/>
    </row>
    <row r="544" spans="5:14" x14ac:dyDescent="0.2">
      <c r="E544" s="566"/>
      <c r="G544" s="1031"/>
      <c r="H544" s="1032"/>
      <c r="I544" s="1032"/>
      <c r="J544" s="1032"/>
      <c r="K544" s="1032"/>
      <c r="L544" s="1032"/>
      <c r="M544" s="587"/>
      <c r="N544" s="557"/>
    </row>
    <row r="545" spans="5:14" x14ac:dyDescent="0.2">
      <c r="E545" s="566"/>
      <c r="G545" s="1031"/>
      <c r="H545" s="1032"/>
      <c r="I545" s="1032"/>
      <c r="J545" s="1032"/>
      <c r="K545" s="1032"/>
      <c r="L545" s="1032"/>
      <c r="M545" s="587"/>
      <c r="N545" s="557"/>
    </row>
    <row r="546" spans="5:14" x14ac:dyDescent="0.2">
      <c r="E546" s="566"/>
      <c r="G546" s="1031"/>
      <c r="H546" s="1032"/>
      <c r="I546" s="1032"/>
      <c r="J546" s="1032"/>
      <c r="K546" s="1032"/>
      <c r="L546" s="1032"/>
      <c r="M546" s="587"/>
      <c r="N546" s="557"/>
    </row>
    <row r="547" spans="5:14" x14ac:dyDescent="0.2">
      <c r="E547" s="566"/>
      <c r="G547" s="1031"/>
      <c r="H547" s="1032"/>
      <c r="I547" s="1032"/>
      <c r="J547" s="1032"/>
      <c r="K547" s="1032"/>
      <c r="L547" s="1032"/>
      <c r="M547" s="587"/>
      <c r="N547" s="557"/>
    </row>
    <row r="548" spans="5:14" x14ac:dyDescent="0.2">
      <c r="E548" s="566"/>
      <c r="G548" s="1031"/>
      <c r="H548" s="1032"/>
      <c r="I548" s="1032"/>
      <c r="J548" s="1032"/>
      <c r="K548" s="1032"/>
      <c r="L548" s="1032"/>
      <c r="M548" s="587"/>
      <c r="N548" s="557"/>
    </row>
    <row r="549" spans="5:14" x14ac:dyDescent="0.2">
      <c r="E549" s="566"/>
      <c r="G549" s="1031"/>
      <c r="H549" s="1032"/>
      <c r="I549" s="1032"/>
      <c r="J549" s="1032"/>
      <c r="K549" s="1032"/>
      <c r="L549" s="1032"/>
      <c r="M549" s="587"/>
      <c r="N549" s="557"/>
    </row>
    <row r="550" spans="5:14" x14ac:dyDescent="0.2">
      <c r="E550" s="566"/>
      <c r="G550" s="1031"/>
      <c r="H550" s="1032"/>
      <c r="I550" s="1032"/>
      <c r="J550" s="1032"/>
      <c r="K550" s="1032"/>
      <c r="L550" s="1032"/>
      <c r="M550" s="587"/>
      <c r="N550" s="557"/>
    </row>
    <row r="551" spans="5:14" x14ac:dyDescent="0.2">
      <c r="E551" s="566"/>
      <c r="G551" s="1031"/>
      <c r="H551" s="1032"/>
      <c r="I551" s="1032"/>
      <c r="J551" s="1032"/>
      <c r="K551" s="1032"/>
      <c r="L551" s="1032"/>
      <c r="M551" s="587"/>
      <c r="N551" s="557"/>
    </row>
    <row r="552" spans="5:14" x14ac:dyDescent="0.2">
      <c r="E552" s="566"/>
      <c r="G552" s="1031"/>
      <c r="H552" s="1032"/>
      <c r="I552" s="1032"/>
      <c r="J552" s="1032"/>
      <c r="K552" s="1032"/>
      <c r="L552" s="1032"/>
      <c r="M552" s="587"/>
      <c r="N552" s="557"/>
    </row>
    <row r="553" spans="5:14" x14ac:dyDescent="0.2">
      <c r="E553" s="566"/>
      <c r="G553" s="1031"/>
      <c r="H553" s="1032"/>
      <c r="I553" s="1032"/>
      <c r="J553" s="1032"/>
      <c r="K553" s="1032"/>
      <c r="L553" s="1032"/>
      <c r="M553" s="587"/>
      <c r="N553" s="557"/>
    </row>
    <row r="554" spans="5:14" x14ac:dyDescent="0.2">
      <c r="E554" s="566"/>
      <c r="G554" s="1031"/>
      <c r="H554" s="1032"/>
      <c r="I554" s="1032"/>
      <c r="J554" s="1032"/>
      <c r="K554" s="1032"/>
      <c r="L554" s="1032"/>
      <c r="M554" s="587"/>
      <c r="N554" s="557"/>
    </row>
    <row r="555" spans="5:14" x14ac:dyDescent="0.2">
      <c r="E555" s="566"/>
      <c r="G555" s="1031"/>
      <c r="H555" s="1032"/>
      <c r="I555" s="1032"/>
      <c r="J555" s="1032"/>
      <c r="K555" s="1032"/>
      <c r="L555" s="1032"/>
      <c r="M555" s="587"/>
      <c r="N555" s="557"/>
    </row>
    <row r="556" spans="5:14" x14ac:dyDescent="0.2">
      <c r="E556" s="566"/>
      <c r="G556" s="1031"/>
      <c r="H556" s="1032"/>
      <c r="I556" s="1032"/>
      <c r="J556" s="1032"/>
      <c r="K556" s="1032"/>
      <c r="L556" s="1032"/>
      <c r="M556" s="587"/>
      <c r="N556" s="557"/>
    </row>
    <row r="557" spans="5:14" x14ac:dyDescent="0.2">
      <c r="E557" s="566"/>
      <c r="G557" s="1031"/>
      <c r="H557" s="1032"/>
      <c r="I557" s="1032"/>
      <c r="J557" s="1032"/>
      <c r="K557" s="1032"/>
      <c r="L557" s="1032"/>
      <c r="M557" s="587"/>
      <c r="N557" s="557"/>
    </row>
    <row r="558" spans="5:14" x14ac:dyDescent="0.2">
      <c r="E558" s="566"/>
      <c r="G558" s="1031"/>
      <c r="H558" s="1032"/>
      <c r="I558" s="1032"/>
      <c r="J558" s="1032"/>
      <c r="K558" s="1032"/>
      <c r="L558" s="1032"/>
      <c r="M558" s="587"/>
      <c r="N558" s="557"/>
    </row>
    <row r="559" spans="5:14" x14ac:dyDescent="0.2">
      <c r="E559" s="566"/>
      <c r="G559" s="1031"/>
      <c r="H559" s="1032"/>
      <c r="I559" s="1032"/>
      <c r="J559" s="1032"/>
      <c r="K559" s="1032"/>
      <c r="L559" s="1032"/>
      <c r="M559" s="587"/>
      <c r="N559" s="557"/>
    </row>
    <row r="560" spans="5:14" x14ac:dyDescent="0.2">
      <c r="E560" s="566"/>
      <c r="G560" s="1031"/>
      <c r="H560" s="1032"/>
      <c r="I560" s="1032"/>
      <c r="J560" s="1032"/>
      <c r="K560" s="1032"/>
      <c r="L560" s="1032"/>
      <c r="M560" s="587"/>
      <c r="N560" s="557"/>
    </row>
    <row r="561" spans="5:14" x14ac:dyDescent="0.2">
      <c r="E561" s="566"/>
      <c r="G561" s="1031"/>
      <c r="H561" s="1032"/>
      <c r="I561" s="1032"/>
      <c r="J561" s="1032"/>
      <c r="K561" s="1032"/>
      <c r="L561" s="1032"/>
      <c r="M561" s="587"/>
      <c r="N561" s="557"/>
    </row>
    <row r="562" spans="5:14" x14ac:dyDescent="0.2">
      <c r="E562" s="566"/>
      <c r="G562" s="1031"/>
      <c r="H562" s="1032"/>
      <c r="I562" s="1032"/>
      <c r="J562" s="1032"/>
      <c r="K562" s="1032"/>
      <c r="L562" s="1032"/>
      <c r="M562" s="587"/>
      <c r="N562" s="557"/>
    </row>
    <row r="563" spans="5:14" x14ac:dyDescent="0.2">
      <c r="E563" s="566"/>
      <c r="G563" s="1031"/>
      <c r="H563" s="1032"/>
      <c r="I563" s="1032"/>
      <c r="J563" s="1032"/>
      <c r="K563" s="1032"/>
      <c r="L563" s="1032"/>
      <c r="M563" s="587"/>
      <c r="N563" s="557"/>
    </row>
    <row r="564" spans="5:14" x14ac:dyDescent="0.2">
      <c r="E564" s="566"/>
      <c r="G564" s="1031"/>
      <c r="H564" s="1032"/>
      <c r="I564" s="1032"/>
      <c r="J564" s="1032"/>
      <c r="K564" s="1032"/>
      <c r="L564" s="1032"/>
      <c r="M564" s="587"/>
      <c r="N564" s="557"/>
    </row>
    <row r="565" spans="5:14" x14ac:dyDescent="0.2">
      <c r="E565" s="566"/>
      <c r="G565" s="1031"/>
      <c r="H565" s="1032"/>
      <c r="I565" s="1032"/>
      <c r="J565" s="1032"/>
      <c r="K565" s="1032"/>
      <c r="L565" s="1032"/>
      <c r="M565" s="587"/>
      <c r="N565" s="557"/>
    </row>
    <row r="566" spans="5:14" x14ac:dyDescent="0.2">
      <c r="E566" s="566"/>
      <c r="G566" s="1031"/>
      <c r="H566" s="1032"/>
      <c r="I566" s="1032"/>
      <c r="J566" s="1032"/>
      <c r="K566" s="1032"/>
      <c r="L566" s="1032"/>
      <c r="M566" s="587"/>
      <c r="N566" s="557"/>
    </row>
    <row r="567" spans="5:14" x14ac:dyDescent="0.2">
      <c r="E567" s="566"/>
      <c r="G567" s="1031"/>
      <c r="H567" s="1032"/>
      <c r="I567" s="1032"/>
      <c r="J567" s="1032"/>
      <c r="K567" s="1032"/>
      <c r="L567" s="1032"/>
      <c r="M567" s="587"/>
      <c r="N567" s="557"/>
    </row>
    <row r="568" spans="5:14" x14ac:dyDescent="0.2">
      <c r="E568" s="566"/>
      <c r="G568" s="1031"/>
      <c r="H568" s="1032"/>
      <c r="I568" s="1032"/>
      <c r="J568" s="1032"/>
      <c r="K568" s="1032"/>
      <c r="L568" s="1032"/>
      <c r="M568" s="587"/>
      <c r="N568" s="557"/>
    </row>
    <row r="569" spans="5:14" x14ac:dyDescent="0.2">
      <c r="E569" s="566"/>
      <c r="G569" s="1031"/>
      <c r="H569" s="1032"/>
      <c r="I569" s="1032"/>
      <c r="J569" s="1032"/>
      <c r="K569" s="1032"/>
      <c r="L569" s="1032"/>
      <c r="M569" s="587"/>
      <c r="N569" s="557"/>
    </row>
    <row r="570" spans="5:14" x14ac:dyDescent="0.2">
      <c r="E570" s="566"/>
      <c r="G570" s="1031"/>
      <c r="H570" s="1032"/>
      <c r="I570" s="1032"/>
      <c r="J570" s="1032"/>
      <c r="K570" s="1032"/>
      <c r="L570" s="1032"/>
      <c r="M570" s="587"/>
      <c r="N570" s="557"/>
    </row>
    <row r="571" spans="5:14" x14ac:dyDescent="0.2">
      <c r="E571" s="566"/>
      <c r="G571" s="1031"/>
      <c r="H571" s="1032"/>
      <c r="I571" s="1032"/>
      <c r="J571" s="1032"/>
      <c r="K571" s="1032"/>
      <c r="L571" s="1032"/>
      <c r="M571" s="587"/>
      <c r="N571" s="557"/>
    </row>
    <row r="572" spans="5:14" x14ac:dyDescent="0.2">
      <c r="E572" s="566"/>
      <c r="G572" s="1031"/>
      <c r="H572" s="1032"/>
      <c r="I572" s="1032"/>
      <c r="J572" s="1032"/>
      <c r="K572" s="1032"/>
      <c r="L572" s="1032"/>
      <c r="M572" s="587"/>
      <c r="N572" s="557"/>
    </row>
    <row r="573" spans="5:14" x14ac:dyDescent="0.2">
      <c r="E573" s="566"/>
      <c r="G573" s="1031"/>
      <c r="H573" s="1032"/>
      <c r="I573" s="1032"/>
      <c r="J573" s="1032"/>
      <c r="K573" s="1032"/>
      <c r="L573" s="1032"/>
      <c r="M573" s="587"/>
      <c r="N573" s="557"/>
    </row>
    <row r="574" spans="5:14" x14ac:dyDescent="0.2">
      <c r="E574" s="566"/>
      <c r="G574" s="1031"/>
      <c r="H574" s="1032"/>
      <c r="I574" s="1032"/>
      <c r="J574" s="1032"/>
      <c r="K574" s="1032"/>
      <c r="L574" s="1032"/>
      <c r="M574" s="587"/>
      <c r="N574" s="557"/>
    </row>
    <row r="575" spans="5:14" x14ac:dyDescent="0.2">
      <c r="E575" s="566"/>
      <c r="G575" s="1031"/>
      <c r="H575" s="1032"/>
      <c r="I575" s="1032"/>
      <c r="J575" s="1032"/>
      <c r="K575" s="1032"/>
      <c r="L575" s="1032"/>
      <c r="M575" s="587"/>
      <c r="N575" s="557"/>
    </row>
    <row r="576" spans="5:14" x14ac:dyDescent="0.2">
      <c r="E576" s="566"/>
      <c r="G576" s="1031"/>
      <c r="H576" s="1032"/>
      <c r="I576" s="1032"/>
      <c r="J576" s="1032"/>
      <c r="K576" s="1032"/>
      <c r="L576" s="1032"/>
      <c r="M576" s="587"/>
      <c r="N576" s="557"/>
    </row>
    <row r="577" spans="5:14" x14ac:dyDescent="0.2">
      <c r="E577" s="566"/>
      <c r="G577" s="1031"/>
      <c r="H577" s="1032"/>
      <c r="I577" s="1032"/>
      <c r="J577" s="1032"/>
      <c r="K577" s="1032"/>
      <c r="L577" s="1032"/>
      <c r="M577" s="587"/>
      <c r="N577" s="557"/>
    </row>
    <row r="578" spans="5:14" x14ac:dyDescent="0.2">
      <c r="E578" s="566"/>
      <c r="G578" s="1031"/>
      <c r="H578" s="1032"/>
      <c r="I578" s="1032"/>
      <c r="J578" s="1032"/>
      <c r="K578" s="1032"/>
      <c r="L578" s="1032"/>
      <c r="M578" s="587"/>
      <c r="N578" s="557"/>
    </row>
    <row r="579" spans="5:14" x14ac:dyDescent="0.2">
      <c r="E579" s="566"/>
      <c r="G579" s="1031"/>
      <c r="H579" s="1032"/>
      <c r="I579" s="1032"/>
      <c r="J579" s="1032"/>
      <c r="K579" s="1032"/>
      <c r="L579" s="1032"/>
      <c r="M579" s="587"/>
      <c r="N579" s="557"/>
    </row>
    <row r="580" spans="5:14" x14ac:dyDescent="0.2">
      <c r="E580" s="566"/>
      <c r="G580" s="1031"/>
      <c r="H580" s="1032"/>
      <c r="I580" s="1032"/>
      <c r="J580" s="1032"/>
      <c r="K580" s="1032"/>
      <c r="L580" s="1032"/>
      <c r="M580" s="587"/>
      <c r="N580" s="557"/>
    </row>
    <row r="581" spans="5:14" x14ac:dyDescent="0.2">
      <c r="E581" s="566"/>
      <c r="G581" s="1031"/>
      <c r="H581" s="1032"/>
      <c r="I581" s="1032"/>
      <c r="J581" s="1032"/>
      <c r="K581" s="1032"/>
      <c r="L581" s="1032"/>
      <c r="M581" s="587"/>
      <c r="N581" s="557"/>
    </row>
    <row r="582" spans="5:14" x14ac:dyDescent="0.2">
      <c r="E582" s="566"/>
      <c r="G582" s="1031"/>
      <c r="H582" s="1032"/>
      <c r="I582" s="1032"/>
      <c r="J582" s="1032"/>
      <c r="K582" s="1032"/>
      <c r="L582" s="1032"/>
      <c r="M582" s="587"/>
      <c r="N582" s="557"/>
    </row>
    <row r="583" spans="5:14" x14ac:dyDescent="0.2">
      <c r="E583" s="566"/>
      <c r="G583" s="1031"/>
      <c r="H583" s="1032"/>
      <c r="I583" s="1032"/>
      <c r="J583" s="1032"/>
      <c r="K583" s="1032"/>
      <c r="L583" s="1032"/>
      <c r="M583" s="587"/>
      <c r="N583" s="557"/>
    </row>
    <row r="584" spans="5:14" x14ac:dyDescent="0.2">
      <c r="E584" s="566"/>
      <c r="G584" s="1031"/>
      <c r="H584" s="1032"/>
      <c r="I584" s="1032"/>
      <c r="J584" s="1032"/>
      <c r="K584" s="1032"/>
      <c r="L584" s="1032"/>
      <c r="M584" s="587"/>
      <c r="N584" s="557"/>
    </row>
    <row r="585" spans="5:14" x14ac:dyDescent="0.2">
      <c r="E585" s="566"/>
      <c r="G585" s="1031"/>
      <c r="H585" s="1032"/>
      <c r="I585" s="1032"/>
      <c r="J585" s="1032"/>
      <c r="K585" s="1032"/>
      <c r="L585" s="1032"/>
      <c r="M585" s="587"/>
      <c r="N585" s="557"/>
    </row>
    <row r="586" spans="5:14" x14ac:dyDescent="0.2">
      <c r="E586" s="566"/>
      <c r="G586" s="1031"/>
      <c r="H586" s="1032"/>
      <c r="I586" s="1032"/>
      <c r="J586" s="1032"/>
      <c r="K586" s="1032"/>
      <c r="L586" s="1032"/>
      <c r="M586" s="587"/>
      <c r="N586" s="557"/>
    </row>
    <row r="587" spans="5:14" x14ac:dyDescent="0.2">
      <c r="E587" s="566"/>
      <c r="G587" s="1031"/>
      <c r="H587" s="1032"/>
      <c r="I587" s="1032"/>
      <c r="J587" s="1032"/>
      <c r="K587" s="1032"/>
      <c r="L587" s="1032"/>
      <c r="M587" s="587"/>
      <c r="N587" s="557"/>
    </row>
    <row r="588" spans="5:14" x14ac:dyDescent="0.2">
      <c r="E588" s="566"/>
      <c r="G588" s="1031"/>
      <c r="H588" s="1032"/>
      <c r="I588" s="1032"/>
      <c r="J588" s="1032"/>
      <c r="K588" s="1032"/>
      <c r="L588" s="1032"/>
      <c r="M588" s="587"/>
      <c r="N588" s="557"/>
    </row>
    <row r="589" spans="5:14" x14ac:dyDescent="0.2">
      <c r="E589" s="566"/>
      <c r="G589" s="1031"/>
      <c r="H589" s="1032"/>
      <c r="I589" s="1032"/>
      <c r="J589" s="1032"/>
      <c r="K589" s="1032"/>
      <c r="L589" s="1032"/>
      <c r="M589" s="587"/>
      <c r="N589" s="557"/>
    </row>
    <row r="590" spans="5:14" x14ac:dyDescent="0.2">
      <c r="E590" s="566"/>
      <c r="G590" s="1031"/>
      <c r="H590" s="1032"/>
      <c r="I590" s="1032"/>
      <c r="J590" s="1032"/>
      <c r="K590" s="1032"/>
      <c r="L590" s="1032"/>
      <c r="M590" s="587"/>
      <c r="N590" s="557"/>
    </row>
    <row r="591" spans="5:14" x14ac:dyDescent="0.2">
      <c r="E591" s="566"/>
      <c r="G591" s="1031"/>
      <c r="H591" s="1032"/>
      <c r="I591" s="1032"/>
      <c r="J591" s="1032"/>
      <c r="K591" s="1032"/>
      <c r="L591" s="1032"/>
      <c r="M591" s="587"/>
      <c r="N591" s="557"/>
    </row>
    <row r="592" spans="5:14" x14ac:dyDescent="0.2">
      <c r="E592" s="566"/>
      <c r="G592" s="1031"/>
      <c r="H592" s="1032"/>
      <c r="I592" s="1032"/>
      <c r="J592" s="1032"/>
      <c r="K592" s="1032"/>
      <c r="L592" s="1032"/>
      <c r="M592" s="587"/>
      <c r="N592" s="557"/>
    </row>
    <row r="593" spans="5:14" x14ac:dyDescent="0.2">
      <c r="E593" s="566"/>
      <c r="G593" s="1031"/>
      <c r="H593" s="1032"/>
      <c r="I593" s="1032"/>
      <c r="J593" s="1032"/>
      <c r="K593" s="1032"/>
      <c r="L593" s="1032"/>
      <c r="M593" s="587"/>
      <c r="N593" s="557"/>
    </row>
    <row r="594" spans="5:14" x14ac:dyDescent="0.2">
      <c r="E594" s="566"/>
      <c r="G594" s="1031"/>
      <c r="H594" s="1032"/>
      <c r="I594" s="1032"/>
      <c r="J594" s="1032"/>
      <c r="K594" s="1032"/>
      <c r="L594" s="1032"/>
      <c r="M594" s="587"/>
      <c r="N594" s="557"/>
    </row>
    <row r="595" spans="5:14" x14ac:dyDescent="0.2">
      <c r="E595" s="566"/>
      <c r="G595" s="1031"/>
      <c r="H595" s="1032"/>
      <c r="I595" s="1032"/>
      <c r="J595" s="1032"/>
      <c r="K595" s="1032"/>
      <c r="L595" s="1032"/>
      <c r="M595" s="587"/>
      <c r="N595" s="557"/>
    </row>
    <row r="596" spans="5:14" x14ac:dyDescent="0.2">
      <c r="E596" s="566"/>
      <c r="G596" s="1031"/>
      <c r="H596" s="1032"/>
      <c r="I596" s="1032"/>
      <c r="J596" s="1032"/>
      <c r="K596" s="1032"/>
      <c r="L596" s="1032"/>
      <c r="M596" s="587"/>
      <c r="N596" s="557"/>
    </row>
    <row r="597" spans="5:14" x14ac:dyDescent="0.2">
      <c r="E597" s="566"/>
      <c r="G597" s="1031"/>
      <c r="H597" s="1032"/>
      <c r="I597" s="1032"/>
      <c r="J597" s="1032"/>
      <c r="K597" s="1032"/>
      <c r="L597" s="1032"/>
      <c r="M597" s="587"/>
      <c r="N597" s="557"/>
    </row>
    <row r="598" spans="5:14" x14ac:dyDescent="0.2">
      <c r="E598" s="566"/>
      <c r="G598" s="1031"/>
      <c r="H598" s="1032"/>
      <c r="I598" s="1032"/>
      <c r="J598" s="1032"/>
      <c r="K598" s="1032"/>
      <c r="L598" s="1032"/>
      <c r="M598" s="587"/>
      <c r="N598" s="557"/>
    </row>
    <row r="599" spans="5:14" x14ac:dyDescent="0.2">
      <c r="E599" s="566"/>
      <c r="G599" s="1031"/>
      <c r="H599" s="1032"/>
      <c r="I599" s="1032"/>
      <c r="J599" s="1032"/>
      <c r="K599" s="1032"/>
      <c r="L599" s="1032"/>
      <c r="M599" s="587"/>
      <c r="N599" s="557"/>
    </row>
    <row r="600" spans="5:14" x14ac:dyDescent="0.2">
      <c r="E600" s="566"/>
      <c r="G600" s="1031"/>
      <c r="H600" s="1032"/>
      <c r="I600" s="1032"/>
      <c r="J600" s="1032"/>
      <c r="K600" s="1032"/>
      <c r="L600" s="1032"/>
      <c r="M600" s="587"/>
      <c r="N600" s="557"/>
    </row>
    <row r="601" spans="5:14" x14ac:dyDescent="0.2">
      <c r="E601" s="566"/>
      <c r="G601" s="1031"/>
      <c r="H601" s="1032"/>
      <c r="I601" s="1032"/>
      <c r="J601" s="1032"/>
      <c r="K601" s="1032"/>
      <c r="L601" s="1032"/>
      <c r="M601" s="587"/>
      <c r="N601" s="557"/>
    </row>
    <row r="602" spans="5:14" x14ac:dyDescent="0.2">
      <c r="E602" s="566"/>
      <c r="G602" s="1031"/>
      <c r="H602" s="1032"/>
      <c r="I602" s="1032"/>
      <c r="J602" s="1032"/>
      <c r="K602" s="1032"/>
      <c r="L602" s="1032"/>
      <c r="M602" s="587"/>
      <c r="N602" s="557"/>
    </row>
    <row r="603" spans="5:14" x14ac:dyDescent="0.2">
      <c r="E603" s="566"/>
      <c r="G603" s="1031"/>
      <c r="H603" s="1032"/>
      <c r="I603" s="1032"/>
      <c r="J603" s="1032"/>
      <c r="K603" s="1032"/>
      <c r="L603" s="1032"/>
      <c r="M603" s="587"/>
      <c r="N603" s="557"/>
    </row>
    <row r="604" spans="5:14" x14ac:dyDescent="0.2">
      <c r="E604" s="566"/>
      <c r="G604" s="1031"/>
      <c r="H604" s="1032"/>
      <c r="I604" s="1032"/>
      <c r="J604" s="1032"/>
      <c r="K604" s="1032"/>
      <c r="L604" s="1032"/>
      <c r="M604" s="587"/>
      <c r="N604" s="557"/>
    </row>
    <row r="605" spans="5:14" x14ac:dyDescent="0.2">
      <c r="E605" s="566"/>
      <c r="G605" s="1031"/>
      <c r="H605" s="1032"/>
      <c r="I605" s="1032"/>
      <c r="J605" s="1032"/>
      <c r="K605" s="1032"/>
      <c r="L605" s="1032"/>
      <c r="M605" s="587"/>
      <c r="N605" s="557"/>
    </row>
    <row r="606" spans="5:14" x14ac:dyDescent="0.2">
      <c r="E606" s="566"/>
      <c r="G606" s="1031"/>
      <c r="H606" s="1032"/>
      <c r="I606" s="1032"/>
      <c r="J606" s="1032"/>
      <c r="K606" s="1032"/>
      <c r="L606" s="1032"/>
      <c r="M606" s="587"/>
      <c r="N606" s="557"/>
    </row>
    <row r="607" spans="5:14" x14ac:dyDescent="0.2">
      <c r="E607" s="566"/>
      <c r="G607" s="1031"/>
      <c r="H607" s="1032"/>
      <c r="I607" s="1032"/>
      <c r="J607" s="1032"/>
      <c r="K607" s="1032"/>
      <c r="L607" s="1032"/>
      <c r="M607" s="587"/>
      <c r="N607" s="557"/>
    </row>
    <row r="608" spans="5:14" x14ac:dyDescent="0.2">
      <c r="E608" s="566"/>
      <c r="G608" s="1031"/>
      <c r="H608" s="1032"/>
      <c r="I608" s="1032"/>
      <c r="J608" s="1032"/>
      <c r="K608" s="1032"/>
      <c r="L608" s="1032"/>
      <c r="M608" s="587"/>
      <c r="N608" s="557"/>
    </row>
    <row r="609" spans="5:14" x14ac:dyDescent="0.2">
      <c r="E609" s="566"/>
      <c r="G609" s="1031"/>
      <c r="H609" s="1032"/>
      <c r="I609" s="1032"/>
      <c r="J609" s="1032"/>
      <c r="K609" s="1032"/>
      <c r="L609" s="1032"/>
      <c r="M609" s="587"/>
      <c r="N609" s="557"/>
    </row>
    <row r="610" spans="5:14" x14ac:dyDescent="0.2">
      <c r="E610" s="566"/>
      <c r="G610" s="1031"/>
      <c r="H610" s="1032"/>
      <c r="I610" s="1032"/>
      <c r="J610" s="1032"/>
      <c r="K610" s="1032"/>
      <c r="L610" s="1032"/>
      <c r="M610" s="587"/>
      <c r="N610" s="557"/>
    </row>
    <row r="611" spans="5:14" x14ac:dyDescent="0.2">
      <c r="E611" s="566"/>
      <c r="G611" s="1031"/>
      <c r="H611" s="1032"/>
      <c r="I611" s="1032"/>
      <c r="J611" s="1032"/>
      <c r="K611" s="1032"/>
      <c r="L611" s="1032"/>
      <c r="M611" s="587"/>
      <c r="N611" s="557"/>
    </row>
    <row r="612" spans="5:14" x14ac:dyDescent="0.2">
      <c r="E612" s="566"/>
      <c r="G612" s="1031"/>
      <c r="H612" s="1032"/>
      <c r="I612" s="1032"/>
      <c r="J612" s="1032"/>
      <c r="K612" s="1032"/>
      <c r="L612" s="1032"/>
      <c r="M612" s="587"/>
      <c r="N612" s="557"/>
    </row>
    <row r="613" spans="5:14" x14ac:dyDescent="0.2">
      <c r="E613" s="566"/>
      <c r="G613" s="1031"/>
      <c r="H613" s="1032"/>
      <c r="I613" s="1032"/>
      <c r="J613" s="1032"/>
      <c r="K613" s="1032"/>
      <c r="L613" s="1032"/>
      <c r="M613" s="587"/>
      <c r="N613" s="557"/>
    </row>
    <row r="614" spans="5:14" x14ac:dyDescent="0.2">
      <c r="E614" s="566"/>
      <c r="G614" s="1031"/>
      <c r="H614" s="1032"/>
      <c r="I614" s="1032"/>
      <c r="J614" s="1032"/>
      <c r="K614" s="1032"/>
      <c r="L614" s="1032"/>
      <c r="M614" s="587"/>
      <c r="N614" s="557"/>
    </row>
    <row r="615" spans="5:14" x14ac:dyDescent="0.2">
      <c r="E615" s="566"/>
      <c r="G615" s="1031"/>
      <c r="H615" s="1032"/>
      <c r="I615" s="1032"/>
      <c r="J615" s="1032"/>
      <c r="K615" s="1032"/>
      <c r="L615" s="1032"/>
      <c r="M615" s="587"/>
      <c r="N615" s="557"/>
    </row>
    <row r="616" spans="5:14" x14ac:dyDescent="0.2">
      <c r="E616" s="566"/>
      <c r="G616" s="1031"/>
      <c r="H616" s="1032"/>
      <c r="I616" s="1032"/>
      <c r="J616" s="1032"/>
      <c r="K616" s="1032"/>
      <c r="L616" s="1032"/>
      <c r="M616" s="587"/>
      <c r="N616" s="557"/>
    </row>
    <row r="617" spans="5:14" x14ac:dyDescent="0.2">
      <c r="E617" s="566"/>
      <c r="G617" s="1031"/>
      <c r="H617" s="1032"/>
      <c r="I617" s="1032"/>
      <c r="J617" s="1032"/>
      <c r="K617" s="1032"/>
      <c r="L617" s="1032"/>
      <c r="M617" s="587"/>
      <c r="N617" s="557"/>
    </row>
    <row r="618" spans="5:14" x14ac:dyDescent="0.2">
      <c r="E618" s="566"/>
      <c r="G618" s="1031"/>
      <c r="H618" s="1032"/>
      <c r="I618" s="1032"/>
      <c r="J618" s="1032"/>
      <c r="K618" s="1032"/>
      <c r="L618" s="1032"/>
      <c r="M618" s="587"/>
      <c r="N618" s="557"/>
    </row>
    <row r="619" spans="5:14" x14ac:dyDescent="0.2">
      <c r="E619" s="566"/>
      <c r="G619" s="1031"/>
      <c r="H619" s="1032"/>
      <c r="I619" s="1032"/>
      <c r="J619" s="1032"/>
      <c r="K619" s="1032"/>
      <c r="L619" s="1032"/>
      <c r="M619" s="587"/>
      <c r="N619" s="557"/>
    </row>
    <row r="620" spans="5:14" x14ac:dyDescent="0.2">
      <c r="E620" s="566"/>
      <c r="G620" s="1031"/>
      <c r="H620" s="1032"/>
      <c r="I620" s="1032"/>
      <c r="J620" s="1032"/>
      <c r="K620" s="1032"/>
      <c r="L620" s="1032"/>
      <c r="M620" s="587"/>
      <c r="N620" s="557"/>
    </row>
    <row r="621" spans="5:14" x14ac:dyDescent="0.2">
      <c r="E621" s="566"/>
      <c r="G621" s="1031"/>
      <c r="H621" s="1032"/>
      <c r="I621" s="1032"/>
      <c r="J621" s="1032"/>
      <c r="K621" s="1032"/>
      <c r="L621" s="1032"/>
      <c r="M621" s="587"/>
      <c r="N621" s="557"/>
    </row>
    <row r="622" spans="5:14" x14ac:dyDescent="0.2">
      <c r="E622" s="566"/>
      <c r="G622" s="1031"/>
      <c r="H622" s="1032"/>
      <c r="I622" s="1032"/>
      <c r="J622" s="1032"/>
      <c r="K622" s="1032"/>
      <c r="L622" s="1032"/>
      <c r="M622" s="587"/>
      <c r="N622" s="557"/>
    </row>
    <row r="623" spans="5:14" x14ac:dyDescent="0.2">
      <c r="E623" s="566"/>
      <c r="G623" s="1031"/>
      <c r="H623" s="1032"/>
      <c r="I623" s="1032"/>
      <c r="J623" s="1032"/>
      <c r="K623" s="1032"/>
      <c r="L623" s="1032"/>
      <c r="M623" s="587"/>
      <c r="N623" s="557"/>
    </row>
    <row r="624" spans="5:14" x14ac:dyDescent="0.2">
      <c r="E624" s="566"/>
      <c r="G624" s="1031"/>
      <c r="H624" s="1032"/>
      <c r="I624" s="1032"/>
      <c r="J624" s="1032"/>
      <c r="K624" s="1032"/>
      <c r="L624" s="1032"/>
      <c r="M624" s="587"/>
      <c r="N624" s="557"/>
    </row>
    <row r="625" spans="5:14" x14ac:dyDescent="0.2">
      <c r="E625" s="566"/>
      <c r="G625" s="1031"/>
      <c r="H625" s="1032"/>
      <c r="I625" s="1032"/>
      <c r="J625" s="1032"/>
      <c r="K625" s="1032"/>
      <c r="L625" s="1032"/>
      <c r="M625" s="587"/>
      <c r="N625" s="557"/>
    </row>
    <row r="626" spans="5:14" x14ac:dyDescent="0.2">
      <c r="E626" s="566"/>
      <c r="G626" s="1031"/>
      <c r="H626" s="1032"/>
      <c r="I626" s="1032"/>
      <c r="J626" s="1032"/>
      <c r="K626" s="1032"/>
      <c r="L626" s="1032"/>
      <c r="M626" s="587"/>
      <c r="N626" s="557"/>
    </row>
    <row r="627" spans="5:14" x14ac:dyDescent="0.2">
      <c r="E627" s="566"/>
      <c r="G627" s="1031"/>
      <c r="H627" s="1032"/>
      <c r="I627" s="1032"/>
      <c r="J627" s="1032"/>
      <c r="K627" s="1032"/>
      <c r="L627" s="1032"/>
      <c r="M627" s="587"/>
      <c r="N627" s="557"/>
    </row>
    <row r="628" spans="5:14" x14ac:dyDescent="0.2">
      <c r="E628" s="566"/>
      <c r="G628" s="1031"/>
      <c r="H628" s="1032"/>
      <c r="I628" s="1032"/>
      <c r="J628" s="1032"/>
      <c r="K628" s="1032"/>
      <c r="L628" s="1032"/>
      <c r="M628" s="587"/>
      <c r="N628" s="557"/>
    </row>
    <row r="629" spans="5:14" x14ac:dyDescent="0.2">
      <c r="E629" s="566"/>
      <c r="G629" s="1031"/>
      <c r="H629" s="1032"/>
      <c r="I629" s="1032"/>
      <c r="J629" s="1032"/>
      <c r="K629" s="1032"/>
      <c r="L629" s="1032"/>
      <c r="M629" s="587"/>
      <c r="N629" s="557"/>
    </row>
    <row r="630" spans="5:14" x14ac:dyDescent="0.2">
      <c r="E630" s="566"/>
      <c r="G630" s="1031"/>
      <c r="H630" s="1032"/>
      <c r="I630" s="1032"/>
      <c r="J630" s="1032"/>
      <c r="K630" s="1032"/>
      <c r="L630" s="1032"/>
      <c r="M630" s="587"/>
      <c r="N630" s="557"/>
    </row>
    <row r="631" spans="5:14" x14ac:dyDescent="0.2">
      <c r="E631" s="566"/>
      <c r="G631" s="1031"/>
      <c r="H631" s="1032"/>
      <c r="I631" s="1032"/>
      <c r="J631" s="1032"/>
      <c r="K631" s="1032"/>
      <c r="L631" s="1032"/>
      <c r="M631" s="587"/>
      <c r="N631" s="557"/>
    </row>
    <row r="632" spans="5:14" x14ac:dyDescent="0.2">
      <c r="E632" s="566"/>
      <c r="G632" s="1031"/>
      <c r="H632" s="1032"/>
      <c r="I632" s="1032"/>
      <c r="J632" s="1032"/>
      <c r="K632" s="1032"/>
      <c r="L632" s="1032"/>
      <c r="M632" s="587"/>
      <c r="N632" s="557"/>
    </row>
    <row r="633" spans="5:14" x14ac:dyDescent="0.2">
      <c r="E633" s="566"/>
      <c r="G633" s="1031"/>
      <c r="H633" s="1032"/>
      <c r="I633" s="1032"/>
      <c r="J633" s="1032"/>
      <c r="K633" s="1032"/>
      <c r="L633" s="1032"/>
      <c r="M633" s="587"/>
      <c r="N633" s="557"/>
    </row>
    <row r="634" spans="5:14" x14ac:dyDescent="0.2">
      <c r="E634" s="566"/>
      <c r="G634" s="1031"/>
      <c r="H634" s="1032"/>
      <c r="I634" s="1032"/>
      <c r="J634" s="1032"/>
      <c r="K634" s="1032"/>
      <c r="L634" s="1032"/>
      <c r="M634" s="587"/>
      <c r="N634" s="557"/>
    </row>
  </sheetData>
  <mergeCells count="2">
    <mergeCell ref="B1:E1"/>
    <mergeCell ref="B98:E98"/>
  </mergeCells>
  <pageMargins left="0.70866141732283472" right="0.70866141732283472" top="0.74803149606299213" bottom="0.74803149606299213" header="0.31496062992125984" footer="0.31496062992125984"/>
  <pageSetup paperSize="9" scale="99" orientation="portrait" horizontalDpi="300" verticalDpi="300" r:id="rId1"/>
  <headerFooter>
    <oddFooter>&amp;A&amp;RStran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06EA5-10B5-42FD-96CA-8BB39A32E62E}">
  <dimension ref="A1:P677"/>
  <sheetViews>
    <sheetView view="pageBreakPreview" zoomScale="130" zoomScaleNormal="100" zoomScaleSheetLayoutView="130" workbookViewId="0">
      <selection activeCell="M17" sqref="M17"/>
    </sheetView>
  </sheetViews>
  <sheetFormatPr defaultColWidth="9.140625" defaultRowHeight="12.75" x14ac:dyDescent="0.2"/>
  <cols>
    <col min="1" max="1" width="5.7109375" style="579" customWidth="1"/>
    <col min="2" max="2" width="50.42578125" style="580" customWidth="1"/>
    <col min="3" max="3" width="6.42578125" style="581" customWidth="1"/>
    <col min="4" max="4" width="5.42578125" style="581" customWidth="1"/>
    <col min="5" max="5" width="10.5703125" style="624" customWidth="1"/>
    <col min="6" max="6" width="14.140625" style="664" customWidth="1"/>
    <col min="7" max="7" width="10" style="1041" customWidth="1"/>
    <col min="8" max="8" width="8.140625" style="622" customWidth="1"/>
    <col min="9" max="9" width="5" style="622" customWidth="1"/>
    <col min="10" max="12" width="9.140625" style="622"/>
    <col min="13" max="13" width="16.42578125" style="623" customWidth="1"/>
    <col min="14" max="16384" width="9.140625" style="584"/>
  </cols>
  <sheetData>
    <row r="1" spans="1:13" ht="34.5" customHeight="1" thickBot="1" x14ac:dyDescent="0.25">
      <c r="A1" s="1020" t="s">
        <v>223</v>
      </c>
      <c r="B1" s="1182" t="s">
        <v>700</v>
      </c>
      <c r="C1" s="1183"/>
      <c r="D1" s="1183"/>
      <c r="E1" s="1183"/>
      <c r="F1" s="619"/>
      <c r="G1" s="621"/>
      <c r="H1" s="621"/>
    </row>
    <row r="2" spans="1:13" ht="15.75" x14ac:dyDescent="0.2">
      <c r="A2" s="1131"/>
      <c r="B2" s="1035"/>
      <c r="E2" s="620"/>
      <c r="F2" s="663"/>
      <c r="G2" s="621"/>
      <c r="H2" s="621"/>
    </row>
    <row r="3" spans="1:13" ht="15.75" x14ac:dyDescent="0.2">
      <c r="A3" s="1131"/>
      <c r="B3" s="1021" t="s">
        <v>141</v>
      </c>
      <c r="E3" s="620"/>
      <c r="F3" s="663"/>
      <c r="G3" s="621"/>
      <c r="H3" s="621"/>
    </row>
    <row r="4" spans="1:13" ht="15.75" x14ac:dyDescent="0.2">
      <c r="A4" s="1131"/>
      <c r="B4" s="1021"/>
      <c r="E4" s="620"/>
      <c r="F4" s="663"/>
      <c r="G4" s="621"/>
      <c r="H4" s="621"/>
    </row>
    <row r="5" spans="1:13" ht="51" x14ac:dyDescent="0.2">
      <c r="A5" s="617"/>
      <c r="B5" s="1141" t="s">
        <v>941</v>
      </c>
      <c r="G5" s="621"/>
      <c r="H5" s="621"/>
    </row>
    <row r="6" spans="1:13" x14ac:dyDescent="0.2">
      <c r="A6" s="617"/>
      <c r="B6" s="1141"/>
      <c r="G6" s="621"/>
      <c r="H6" s="621"/>
    </row>
    <row r="7" spans="1:13" x14ac:dyDescent="0.2">
      <c r="A7" s="617">
        <v>1</v>
      </c>
      <c r="B7" s="618" t="s">
        <v>537</v>
      </c>
      <c r="E7" s="711"/>
      <c r="F7" s="711"/>
      <c r="G7" s="584"/>
      <c r="H7" s="584"/>
      <c r="I7" s="584"/>
      <c r="J7" s="584"/>
      <c r="K7" s="584"/>
      <c r="L7" s="584"/>
      <c r="M7" s="584"/>
    </row>
    <row r="8" spans="1:13" x14ac:dyDescent="0.2">
      <c r="A8" s="617"/>
      <c r="B8" s="618"/>
      <c r="E8" s="711"/>
      <c r="F8" s="711"/>
      <c r="G8" s="584"/>
      <c r="H8" s="584"/>
      <c r="I8" s="584"/>
      <c r="J8" s="584"/>
      <c r="K8" s="584"/>
      <c r="L8" s="584"/>
      <c r="M8" s="584"/>
    </row>
    <row r="9" spans="1:13" x14ac:dyDescent="0.2">
      <c r="A9" s="637" t="s">
        <v>260</v>
      </c>
      <c r="B9" s="618" t="s">
        <v>594</v>
      </c>
      <c r="E9" s="711"/>
      <c r="F9" s="711"/>
      <c r="G9" s="584"/>
      <c r="H9" s="584"/>
      <c r="I9" s="584"/>
      <c r="J9" s="584"/>
      <c r="K9" s="584"/>
      <c r="L9" s="584"/>
      <c r="M9" s="584"/>
    </row>
    <row r="10" spans="1:13" ht="25.5" x14ac:dyDescent="0.2">
      <c r="A10" s="625" t="s">
        <v>539</v>
      </c>
      <c r="B10" s="580" t="s">
        <v>595</v>
      </c>
      <c r="C10" s="581">
        <v>1</v>
      </c>
      <c r="D10" s="581" t="s">
        <v>139</v>
      </c>
      <c r="E10" s="711"/>
      <c r="F10" s="711"/>
      <c r="G10" s="584"/>
      <c r="H10" s="584"/>
      <c r="I10" s="584"/>
      <c r="J10" s="584"/>
      <c r="K10" s="584"/>
      <c r="L10" s="584"/>
      <c r="M10" s="584"/>
    </row>
    <row r="11" spans="1:13" ht="25.5" x14ac:dyDescent="0.2">
      <c r="A11" s="625" t="s">
        <v>539</v>
      </c>
      <c r="B11" s="580" t="s">
        <v>596</v>
      </c>
      <c r="C11" s="581">
        <v>1</v>
      </c>
      <c r="D11" s="581" t="s">
        <v>1</v>
      </c>
      <c r="E11" s="711"/>
      <c r="F11" s="711"/>
      <c r="G11" s="584"/>
      <c r="H11" s="584"/>
      <c r="I11" s="584"/>
      <c r="J11" s="584"/>
      <c r="K11" s="584"/>
      <c r="L11" s="584"/>
      <c r="M11" s="584"/>
    </row>
    <row r="12" spans="1:13" ht="25.5" x14ac:dyDescent="0.2">
      <c r="A12" s="625" t="s">
        <v>539</v>
      </c>
      <c r="B12" s="580" t="s">
        <v>541</v>
      </c>
      <c r="C12" s="581">
        <v>4</v>
      </c>
      <c r="D12" s="581" t="s">
        <v>1</v>
      </c>
      <c r="E12" s="711"/>
      <c r="F12" s="711"/>
      <c r="G12" s="584"/>
      <c r="H12" s="584"/>
      <c r="I12" s="584"/>
      <c r="J12" s="584"/>
      <c r="K12" s="584"/>
      <c r="L12" s="584"/>
      <c r="M12" s="584"/>
    </row>
    <row r="13" spans="1:13" x14ac:dyDescent="0.2">
      <c r="A13" s="625" t="s">
        <v>539</v>
      </c>
      <c r="B13" s="580" t="s">
        <v>542</v>
      </c>
      <c r="C13" s="581">
        <v>1</v>
      </c>
      <c r="D13" s="581" t="s">
        <v>1</v>
      </c>
      <c r="E13" s="711"/>
      <c r="F13" s="711"/>
      <c r="G13" s="584"/>
      <c r="H13" s="584"/>
      <c r="I13" s="584"/>
      <c r="J13" s="584"/>
      <c r="K13" s="584"/>
      <c r="L13" s="584"/>
      <c r="M13" s="584"/>
    </row>
    <row r="14" spans="1:13" ht="25.5" x14ac:dyDescent="0.2">
      <c r="A14" s="625" t="s">
        <v>539</v>
      </c>
      <c r="B14" s="580" t="s">
        <v>597</v>
      </c>
      <c r="C14" s="581">
        <v>11</v>
      </c>
      <c r="D14" s="581" t="s">
        <v>1</v>
      </c>
      <c r="E14" s="711"/>
      <c r="F14" s="711"/>
      <c r="G14" s="584"/>
      <c r="H14" s="584"/>
      <c r="I14" s="584"/>
      <c r="J14" s="584"/>
      <c r="K14" s="584"/>
      <c r="L14" s="584"/>
      <c r="M14" s="584"/>
    </row>
    <row r="15" spans="1:13" x14ac:dyDescent="0.2">
      <c r="A15" s="625" t="s">
        <v>539</v>
      </c>
      <c r="B15" s="580" t="s">
        <v>598</v>
      </c>
      <c r="C15" s="581">
        <v>2</v>
      </c>
      <c r="D15" s="581" t="s">
        <v>1</v>
      </c>
      <c r="E15" s="711"/>
      <c r="F15" s="711"/>
      <c r="G15" s="584"/>
      <c r="H15" s="584"/>
      <c r="I15" s="584"/>
      <c r="J15" s="584"/>
      <c r="K15" s="584"/>
      <c r="L15" s="584"/>
      <c r="M15" s="584"/>
    </row>
    <row r="16" spans="1:13" x14ac:dyDescent="0.2">
      <c r="A16" s="625" t="s">
        <v>539</v>
      </c>
      <c r="B16" s="580" t="s">
        <v>543</v>
      </c>
      <c r="C16" s="581">
        <v>2</v>
      </c>
      <c r="D16" s="581" t="s">
        <v>1</v>
      </c>
      <c r="E16" s="711"/>
      <c r="F16" s="711"/>
      <c r="G16" s="584"/>
      <c r="H16" s="584"/>
      <c r="I16" s="584"/>
      <c r="J16" s="584"/>
      <c r="K16" s="584"/>
      <c r="L16" s="584"/>
      <c r="M16" s="584"/>
    </row>
    <row r="17" spans="1:13" x14ac:dyDescent="0.2">
      <c r="A17" s="625" t="s">
        <v>539</v>
      </c>
      <c r="B17" s="580" t="s">
        <v>544</v>
      </c>
      <c r="C17" s="581">
        <v>24</v>
      </c>
      <c r="D17" s="581" t="s">
        <v>1</v>
      </c>
      <c r="E17" s="711"/>
      <c r="F17" s="711"/>
      <c r="G17" s="584"/>
      <c r="H17" s="584"/>
      <c r="I17" s="584"/>
      <c r="J17" s="584"/>
      <c r="K17" s="584"/>
      <c r="L17" s="584"/>
      <c r="M17" s="584"/>
    </row>
    <row r="18" spans="1:13" x14ac:dyDescent="0.2">
      <c r="A18" s="625" t="s">
        <v>539</v>
      </c>
      <c r="B18" s="580" t="s">
        <v>545</v>
      </c>
      <c r="C18" s="581">
        <v>2</v>
      </c>
      <c r="D18" s="581" t="s">
        <v>1</v>
      </c>
      <c r="E18" s="711"/>
      <c r="F18" s="711"/>
      <c r="G18" s="584"/>
      <c r="H18" s="584"/>
      <c r="I18" s="584"/>
      <c r="J18" s="584"/>
      <c r="K18" s="584"/>
      <c r="L18" s="584"/>
      <c r="M18" s="584"/>
    </row>
    <row r="19" spans="1:13" x14ac:dyDescent="0.2">
      <c r="A19" s="625" t="s">
        <v>539</v>
      </c>
      <c r="B19" s="580" t="s">
        <v>599</v>
      </c>
      <c r="C19" s="581">
        <v>2</v>
      </c>
      <c r="D19" s="581" t="s">
        <v>1</v>
      </c>
      <c r="E19" s="711"/>
      <c r="F19" s="711"/>
      <c r="G19" s="584"/>
      <c r="H19" s="584"/>
      <c r="I19" s="584"/>
      <c r="J19" s="584"/>
      <c r="K19" s="584"/>
      <c r="L19" s="584"/>
      <c r="M19" s="584"/>
    </row>
    <row r="20" spans="1:13" x14ac:dyDescent="0.2">
      <c r="A20" s="625" t="s">
        <v>539</v>
      </c>
      <c r="B20" s="559" t="s">
        <v>547</v>
      </c>
      <c r="C20" s="581">
        <v>1</v>
      </c>
      <c r="D20" s="581" t="s">
        <v>1</v>
      </c>
      <c r="E20" s="711"/>
      <c r="F20" s="711"/>
      <c r="G20" s="584"/>
      <c r="H20" s="584"/>
      <c r="I20" s="584"/>
      <c r="J20" s="584"/>
      <c r="K20" s="584"/>
      <c r="L20" s="584"/>
      <c r="M20" s="584"/>
    </row>
    <row r="21" spans="1:13" x14ac:dyDescent="0.2">
      <c r="A21" s="625" t="s">
        <v>539</v>
      </c>
      <c r="B21" s="563" t="s">
        <v>600</v>
      </c>
      <c r="C21" s="581">
        <v>19</v>
      </c>
      <c r="D21" s="581" t="s">
        <v>1</v>
      </c>
      <c r="E21" s="711"/>
      <c r="F21" s="711"/>
      <c r="G21" s="584"/>
      <c r="H21" s="584"/>
      <c r="I21" s="584"/>
      <c r="J21" s="584"/>
      <c r="K21" s="584"/>
      <c r="L21" s="584"/>
      <c r="M21" s="584"/>
    </row>
    <row r="22" spans="1:13" x14ac:dyDescent="0.2">
      <c r="A22" s="560" t="s">
        <v>539</v>
      </c>
      <c r="B22" s="561" t="s">
        <v>601</v>
      </c>
      <c r="C22" s="562">
        <v>1</v>
      </c>
      <c r="D22" s="562" t="s">
        <v>1</v>
      </c>
      <c r="E22" s="711"/>
      <c r="F22" s="711"/>
      <c r="G22" s="584"/>
      <c r="H22" s="584"/>
      <c r="I22" s="584"/>
      <c r="J22" s="584"/>
      <c r="K22" s="584"/>
      <c r="L22" s="584"/>
      <c r="M22" s="584"/>
    </row>
    <row r="23" spans="1:13" x14ac:dyDescent="0.2">
      <c r="A23" s="560" t="s">
        <v>539</v>
      </c>
      <c r="B23" s="561" t="s">
        <v>602</v>
      </c>
      <c r="C23" s="562">
        <v>1</v>
      </c>
      <c r="D23" s="562" t="s">
        <v>1</v>
      </c>
      <c r="E23" s="711"/>
      <c r="F23" s="711"/>
      <c r="G23" s="584"/>
      <c r="H23" s="584"/>
      <c r="I23" s="584"/>
      <c r="J23" s="584"/>
      <c r="K23" s="584"/>
      <c r="L23" s="584"/>
      <c r="M23" s="584"/>
    </row>
    <row r="24" spans="1:13" x14ac:dyDescent="0.2">
      <c r="A24" s="560" t="s">
        <v>539</v>
      </c>
      <c r="B24" s="561" t="s">
        <v>548</v>
      </c>
      <c r="C24" s="562">
        <v>2</v>
      </c>
      <c r="D24" s="562" t="s">
        <v>1</v>
      </c>
      <c r="E24" s="711"/>
      <c r="F24" s="711"/>
      <c r="G24" s="584"/>
      <c r="H24" s="584"/>
      <c r="I24" s="584"/>
      <c r="J24" s="584"/>
      <c r="K24" s="584"/>
      <c r="L24" s="584"/>
      <c r="M24" s="584"/>
    </row>
    <row r="25" spans="1:13" x14ac:dyDescent="0.2">
      <c r="A25" s="560" t="s">
        <v>539</v>
      </c>
      <c r="B25" s="561" t="s">
        <v>549</v>
      </c>
      <c r="C25" s="562">
        <v>2</v>
      </c>
      <c r="D25" s="562" t="s">
        <v>1</v>
      </c>
      <c r="E25" s="711"/>
      <c r="F25" s="711"/>
      <c r="G25" s="584"/>
      <c r="H25" s="584"/>
      <c r="I25" s="584"/>
      <c r="J25" s="584"/>
      <c r="K25" s="584"/>
      <c r="L25" s="584"/>
      <c r="M25" s="584"/>
    </row>
    <row r="26" spans="1:13" ht="25.5" x14ac:dyDescent="0.2">
      <c r="A26" s="625" t="s">
        <v>539</v>
      </c>
      <c r="B26" s="563" t="s">
        <v>550</v>
      </c>
      <c r="C26" s="581">
        <v>1</v>
      </c>
      <c r="D26" s="581" t="s">
        <v>1</v>
      </c>
      <c r="E26" s="711"/>
      <c r="F26" s="711"/>
      <c r="G26" s="584"/>
      <c r="H26" s="584"/>
      <c r="I26" s="584"/>
      <c r="J26" s="584"/>
      <c r="K26" s="584"/>
      <c r="L26" s="584"/>
      <c r="M26" s="584"/>
    </row>
    <row r="27" spans="1:13" x14ac:dyDescent="0.2">
      <c r="A27" s="625" t="s">
        <v>539</v>
      </c>
      <c r="B27" s="563" t="s">
        <v>603</v>
      </c>
      <c r="C27" s="581">
        <v>1</v>
      </c>
      <c r="D27" s="581" t="s">
        <v>1</v>
      </c>
      <c r="E27" s="711"/>
      <c r="F27" s="711"/>
      <c r="G27" s="584"/>
      <c r="H27" s="584"/>
      <c r="I27" s="584"/>
      <c r="J27" s="584"/>
      <c r="K27" s="584"/>
      <c r="L27" s="584"/>
      <c r="M27" s="584"/>
    </row>
    <row r="28" spans="1:13" x14ac:dyDescent="0.2">
      <c r="A28" s="625" t="s">
        <v>539</v>
      </c>
      <c r="B28" s="563" t="s">
        <v>604</v>
      </c>
      <c r="C28" s="581">
        <v>1</v>
      </c>
      <c r="D28" s="581" t="s">
        <v>1</v>
      </c>
      <c r="E28" s="711"/>
      <c r="F28" s="711"/>
      <c r="G28" s="584"/>
      <c r="H28" s="584"/>
      <c r="I28" s="584"/>
      <c r="J28" s="584"/>
      <c r="K28" s="584"/>
      <c r="L28" s="584"/>
      <c r="M28" s="584"/>
    </row>
    <row r="29" spans="1:13" x14ac:dyDescent="0.2">
      <c r="A29" s="558" t="s">
        <v>539</v>
      </c>
      <c r="B29" s="557" t="s">
        <v>605</v>
      </c>
      <c r="C29" s="555">
        <v>1</v>
      </c>
      <c r="D29" s="555" t="s">
        <v>1</v>
      </c>
      <c r="E29" s="711"/>
      <c r="F29" s="711"/>
      <c r="G29" s="584"/>
      <c r="H29" s="584"/>
      <c r="I29" s="584"/>
      <c r="J29" s="584"/>
      <c r="K29" s="584"/>
      <c r="L29" s="584"/>
      <c r="M29" s="584"/>
    </row>
    <row r="30" spans="1:13" x14ac:dyDescent="0.2">
      <c r="A30" s="625" t="s">
        <v>539</v>
      </c>
      <c r="B30" s="563" t="s">
        <v>606</v>
      </c>
      <c r="C30" s="564">
        <v>1</v>
      </c>
      <c r="D30" s="581" t="s">
        <v>1</v>
      </c>
      <c r="E30" s="711"/>
      <c r="F30" s="711"/>
      <c r="G30" s="584"/>
      <c r="H30" s="584"/>
      <c r="I30" s="584"/>
      <c r="J30" s="584"/>
      <c r="K30" s="584"/>
      <c r="L30" s="584"/>
      <c r="M30" s="584"/>
    </row>
    <row r="31" spans="1:13" x14ac:dyDescent="0.2">
      <c r="A31" s="625" t="s">
        <v>539</v>
      </c>
      <c r="B31" s="563" t="s">
        <v>607</v>
      </c>
      <c r="C31" s="564">
        <v>1</v>
      </c>
      <c r="D31" s="581" t="s">
        <v>1</v>
      </c>
      <c r="E31" s="711"/>
      <c r="F31" s="711"/>
      <c r="G31" s="584"/>
      <c r="H31" s="584"/>
      <c r="I31" s="584"/>
      <c r="J31" s="584"/>
      <c r="K31" s="584"/>
      <c r="L31" s="584"/>
      <c r="M31" s="584"/>
    </row>
    <row r="32" spans="1:13" x14ac:dyDescent="0.2">
      <c r="A32" s="625" t="s">
        <v>539</v>
      </c>
      <c r="B32" s="563" t="s">
        <v>608</v>
      </c>
      <c r="C32" s="564">
        <v>1</v>
      </c>
      <c r="D32" s="581" t="s">
        <v>1</v>
      </c>
      <c r="E32" s="711"/>
      <c r="F32" s="711"/>
      <c r="G32" s="584"/>
      <c r="H32" s="584"/>
      <c r="I32" s="584"/>
      <c r="J32" s="584"/>
      <c r="K32" s="584"/>
      <c r="L32" s="584"/>
      <c r="M32" s="584"/>
    </row>
    <row r="33" spans="1:13" x14ac:dyDescent="0.2">
      <c r="A33" s="625" t="s">
        <v>539</v>
      </c>
      <c r="B33" s="563" t="s">
        <v>609</v>
      </c>
      <c r="C33" s="564">
        <v>1</v>
      </c>
      <c r="D33" s="581" t="s">
        <v>1</v>
      </c>
      <c r="E33" s="711"/>
      <c r="F33" s="711"/>
      <c r="G33" s="584"/>
      <c r="H33" s="584"/>
      <c r="I33" s="584"/>
      <c r="J33" s="584"/>
      <c r="K33" s="584"/>
      <c r="L33" s="584"/>
      <c r="M33" s="584"/>
    </row>
    <row r="34" spans="1:13" x14ac:dyDescent="0.2">
      <c r="A34" s="625" t="s">
        <v>539</v>
      </c>
      <c r="B34" s="563" t="s">
        <v>610</v>
      </c>
      <c r="C34" s="564">
        <v>3</v>
      </c>
      <c r="D34" s="581" t="s">
        <v>1</v>
      </c>
      <c r="E34" s="711"/>
      <c r="F34" s="711"/>
      <c r="G34" s="584"/>
      <c r="H34" s="584"/>
      <c r="I34" s="584"/>
      <c r="J34" s="584"/>
      <c r="K34" s="584"/>
      <c r="L34" s="584"/>
      <c r="M34" s="584"/>
    </row>
    <row r="35" spans="1:13" x14ac:dyDescent="0.2">
      <c r="A35" s="625" t="s">
        <v>539</v>
      </c>
      <c r="B35" s="563" t="s">
        <v>611</v>
      </c>
      <c r="C35" s="564">
        <v>2</v>
      </c>
      <c r="D35" s="581" t="s">
        <v>1</v>
      </c>
      <c r="E35" s="711"/>
      <c r="F35" s="711"/>
      <c r="G35" s="584"/>
      <c r="H35" s="584"/>
      <c r="I35" s="584"/>
      <c r="J35" s="584"/>
      <c r="K35" s="584"/>
      <c r="L35" s="584"/>
      <c r="M35" s="584"/>
    </row>
    <row r="36" spans="1:13" x14ac:dyDescent="0.2">
      <c r="A36" s="625" t="s">
        <v>539</v>
      </c>
      <c r="B36" s="563" t="s">
        <v>612</v>
      </c>
      <c r="C36" s="564">
        <v>1</v>
      </c>
      <c r="D36" s="581" t="s">
        <v>1</v>
      </c>
      <c r="E36" s="711"/>
      <c r="F36" s="711"/>
      <c r="G36" s="584"/>
      <c r="H36" s="584"/>
      <c r="I36" s="584"/>
      <c r="J36" s="584"/>
      <c r="K36" s="584"/>
      <c r="L36" s="584"/>
      <c r="M36" s="584"/>
    </row>
    <row r="37" spans="1:13" x14ac:dyDescent="0.2">
      <c r="A37" s="625" t="s">
        <v>539</v>
      </c>
      <c r="B37" s="563" t="s">
        <v>555</v>
      </c>
      <c r="C37" s="564">
        <v>1</v>
      </c>
      <c r="D37" s="581" t="s">
        <v>1</v>
      </c>
      <c r="E37" s="711"/>
      <c r="F37" s="711"/>
      <c r="G37" s="584"/>
      <c r="H37" s="584"/>
      <c r="I37" s="584"/>
      <c r="J37" s="584"/>
      <c r="K37" s="584"/>
      <c r="L37" s="584"/>
      <c r="M37" s="584"/>
    </row>
    <row r="38" spans="1:13" x14ac:dyDescent="0.2">
      <c r="A38" s="625" t="s">
        <v>539</v>
      </c>
      <c r="B38" s="563" t="s">
        <v>556</v>
      </c>
      <c r="C38" s="564">
        <v>1</v>
      </c>
      <c r="D38" s="581" t="s">
        <v>1</v>
      </c>
      <c r="E38" s="711"/>
      <c r="F38" s="711"/>
      <c r="G38" s="584"/>
      <c r="H38" s="584"/>
      <c r="I38" s="584"/>
      <c r="J38" s="584"/>
      <c r="K38" s="584"/>
      <c r="L38" s="584"/>
      <c r="M38" s="584"/>
    </row>
    <row r="39" spans="1:13" x14ac:dyDescent="0.2">
      <c r="A39" s="625" t="s">
        <v>539</v>
      </c>
      <c r="B39" s="563" t="s">
        <v>557</v>
      </c>
      <c r="C39" s="564">
        <v>1</v>
      </c>
      <c r="D39" s="581" t="s">
        <v>1</v>
      </c>
      <c r="E39" s="711"/>
      <c r="F39" s="711"/>
      <c r="G39" s="584"/>
      <c r="H39" s="584"/>
      <c r="I39" s="584"/>
      <c r="J39" s="584"/>
      <c r="K39" s="584"/>
      <c r="L39" s="584"/>
      <c r="M39" s="584"/>
    </row>
    <row r="40" spans="1:13" x14ac:dyDescent="0.2">
      <c r="A40" s="625" t="s">
        <v>539</v>
      </c>
      <c r="B40" s="563" t="s">
        <v>551</v>
      </c>
      <c r="C40" s="581">
        <v>1</v>
      </c>
      <c r="D40" s="581" t="s">
        <v>1</v>
      </c>
      <c r="E40" s="711"/>
      <c r="F40" s="711"/>
      <c r="G40" s="584"/>
      <c r="H40" s="584"/>
      <c r="I40" s="584"/>
      <c r="J40" s="584"/>
      <c r="K40" s="584"/>
      <c r="L40" s="584"/>
      <c r="M40" s="584"/>
    </row>
    <row r="41" spans="1:13" x14ac:dyDescent="0.2">
      <c r="A41" s="625" t="s">
        <v>539</v>
      </c>
      <c r="B41" s="563" t="s">
        <v>613</v>
      </c>
      <c r="C41" s="564">
        <v>1</v>
      </c>
      <c r="D41" s="581" t="s">
        <v>139</v>
      </c>
      <c r="E41" s="711"/>
      <c r="F41" s="711"/>
      <c r="G41" s="584"/>
      <c r="H41" s="584"/>
      <c r="I41" s="584"/>
      <c r="J41" s="584"/>
      <c r="K41" s="584"/>
      <c r="L41" s="584"/>
      <c r="M41" s="584"/>
    </row>
    <row r="42" spans="1:13" x14ac:dyDescent="0.2">
      <c r="A42" s="625" t="s">
        <v>539</v>
      </c>
      <c r="B42" s="563" t="s">
        <v>614</v>
      </c>
      <c r="C42" s="564">
        <v>1</v>
      </c>
      <c r="D42" s="581" t="s">
        <v>139</v>
      </c>
      <c r="E42" s="711"/>
      <c r="F42" s="711"/>
      <c r="G42" s="584"/>
      <c r="H42" s="584"/>
      <c r="I42" s="584"/>
      <c r="J42" s="584"/>
      <c r="K42" s="584"/>
      <c r="L42" s="584"/>
      <c r="M42" s="584"/>
    </row>
    <row r="43" spans="1:13" ht="25.5" x14ac:dyDescent="0.2">
      <c r="A43" s="626" t="s">
        <v>539</v>
      </c>
      <c r="B43" s="627" t="s">
        <v>615</v>
      </c>
      <c r="C43" s="628">
        <v>35</v>
      </c>
      <c r="D43" s="628" t="s">
        <v>1</v>
      </c>
      <c r="E43" s="711"/>
      <c r="F43" s="711"/>
      <c r="G43" s="584"/>
      <c r="H43" s="584"/>
      <c r="I43" s="584"/>
      <c r="J43" s="584"/>
      <c r="K43" s="584"/>
      <c r="L43" s="584"/>
      <c r="M43" s="584"/>
    </row>
    <row r="44" spans="1:13" x14ac:dyDescent="0.2">
      <c r="A44" s="629" t="s">
        <v>539</v>
      </c>
      <c r="B44" s="630" t="s">
        <v>616</v>
      </c>
      <c r="C44" s="631">
        <v>2</v>
      </c>
      <c r="D44" s="631" t="s">
        <v>1</v>
      </c>
      <c r="E44" s="711"/>
      <c r="F44" s="711"/>
      <c r="G44" s="584"/>
      <c r="H44" s="584"/>
      <c r="I44" s="584"/>
      <c r="J44" s="584"/>
      <c r="K44" s="584"/>
      <c r="L44" s="584"/>
      <c r="M44" s="584"/>
    </row>
    <row r="45" spans="1:13" x14ac:dyDescent="0.2">
      <c r="A45" s="626" t="s">
        <v>539</v>
      </c>
      <c r="B45" s="627" t="s">
        <v>617</v>
      </c>
      <c r="C45" s="628">
        <v>1</v>
      </c>
      <c r="D45" s="628" t="s">
        <v>1</v>
      </c>
      <c r="E45" s="711"/>
      <c r="F45" s="711"/>
      <c r="G45" s="584"/>
      <c r="H45" s="584"/>
      <c r="I45" s="584"/>
      <c r="J45" s="584"/>
      <c r="K45" s="584"/>
      <c r="L45" s="584"/>
      <c r="M45" s="584"/>
    </row>
    <row r="46" spans="1:13" x14ac:dyDescent="0.2">
      <c r="A46" s="625" t="s">
        <v>539</v>
      </c>
      <c r="B46" s="557" t="s">
        <v>618</v>
      </c>
      <c r="C46" s="565">
        <v>4</v>
      </c>
      <c r="D46" s="581" t="s">
        <v>1</v>
      </c>
      <c r="E46" s="711"/>
      <c r="F46" s="711"/>
      <c r="G46" s="584"/>
      <c r="H46" s="584"/>
      <c r="I46" s="584"/>
      <c r="J46" s="584"/>
      <c r="K46" s="584"/>
      <c r="L46" s="584"/>
      <c r="M46" s="584"/>
    </row>
    <row r="47" spans="1:13" x14ac:dyDescent="0.2">
      <c r="A47" s="625" t="s">
        <v>539</v>
      </c>
      <c r="B47" s="580" t="s">
        <v>561</v>
      </c>
      <c r="C47" s="581">
        <v>1</v>
      </c>
      <c r="D47" s="581" t="s">
        <v>1</v>
      </c>
      <c r="E47" s="711"/>
      <c r="F47" s="711"/>
      <c r="G47" s="584"/>
      <c r="H47" s="584"/>
      <c r="I47" s="584"/>
      <c r="J47" s="584"/>
      <c r="K47" s="584"/>
      <c r="L47" s="584"/>
      <c r="M47" s="584"/>
    </row>
    <row r="48" spans="1:13" x14ac:dyDescent="0.2">
      <c r="A48" s="625" t="s">
        <v>539</v>
      </c>
      <c r="B48" s="580" t="s">
        <v>562</v>
      </c>
      <c r="E48" s="711"/>
      <c r="F48" s="711"/>
      <c r="G48" s="584"/>
      <c r="H48" s="584"/>
      <c r="I48" s="584"/>
      <c r="J48" s="584"/>
      <c r="K48" s="584"/>
      <c r="L48" s="584"/>
      <c r="M48" s="584"/>
    </row>
    <row r="49" spans="1:14" x14ac:dyDescent="0.2">
      <c r="A49" s="625"/>
      <c r="B49" s="580" t="s">
        <v>563</v>
      </c>
      <c r="C49" s="581">
        <v>1</v>
      </c>
      <c r="D49" s="581" t="s">
        <v>139</v>
      </c>
      <c r="E49" s="711"/>
      <c r="F49" s="711"/>
      <c r="G49" s="584"/>
      <c r="H49" s="584"/>
      <c r="I49" s="584"/>
      <c r="J49" s="584"/>
      <c r="K49" s="584"/>
      <c r="L49" s="584"/>
      <c r="M49" s="584"/>
    </row>
    <row r="50" spans="1:14" x14ac:dyDescent="0.2">
      <c r="A50" s="625"/>
      <c r="B50" s="1036"/>
      <c r="C50" s="1037"/>
      <c r="D50" s="1037"/>
      <c r="E50" s="1038"/>
      <c r="F50" s="1038"/>
      <c r="G50" s="584"/>
      <c r="H50" s="584"/>
      <c r="I50" s="584"/>
      <c r="J50" s="584"/>
      <c r="K50" s="584"/>
      <c r="L50" s="584"/>
      <c r="M50" s="584"/>
    </row>
    <row r="51" spans="1:14" x14ac:dyDescent="0.2">
      <c r="A51" s="625"/>
      <c r="B51" s="638" t="s">
        <v>619</v>
      </c>
      <c r="C51" s="639"/>
      <c r="D51" s="639"/>
      <c r="E51" s="712"/>
      <c r="F51" s="712"/>
      <c r="G51" s="584"/>
      <c r="H51" s="584"/>
      <c r="I51" s="584"/>
      <c r="J51" s="584"/>
      <c r="K51" s="584"/>
      <c r="L51" s="584"/>
      <c r="M51" s="584"/>
    </row>
    <row r="52" spans="1:14" x14ac:dyDescent="0.2">
      <c r="A52" s="625"/>
      <c r="B52" s="598"/>
      <c r="C52" s="598"/>
      <c r="D52" s="598"/>
      <c r="E52" s="713"/>
      <c r="F52" s="713"/>
      <c r="G52" s="584"/>
      <c r="H52" s="584"/>
      <c r="I52" s="584"/>
      <c r="J52" s="584"/>
      <c r="K52" s="584"/>
      <c r="L52" s="584"/>
      <c r="M52" s="584"/>
    </row>
    <row r="53" spans="1:14" ht="13.5" thickBot="1" x14ac:dyDescent="0.25">
      <c r="A53" s="625"/>
      <c r="B53" s="599" t="s">
        <v>565</v>
      </c>
      <c r="C53" s="599"/>
      <c r="D53" s="599"/>
      <c r="E53" s="640"/>
      <c r="F53" s="640"/>
      <c r="G53" s="584"/>
      <c r="H53" s="584"/>
      <c r="I53" s="584"/>
      <c r="J53" s="584"/>
      <c r="K53" s="584"/>
      <c r="L53" s="584"/>
      <c r="M53" s="584"/>
    </row>
    <row r="54" spans="1:14" ht="13.5" thickTop="1" x14ac:dyDescent="0.2">
      <c r="A54" s="625"/>
      <c r="E54" s="711"/>
      <c r="F54" s="711"/>
      <c r="G54" s="584"/>
      <c r="H54" s="584"/>
      <c r="I54" s="584"/>
      <c r="J54" s="584"/>
      <c r="K54" s="584"/>
      <c r="L54" s="584"/>
      <c r="M54" s="584"/>
    </row>
    <row r="55" spans="1:14" x14ac:dyDescent="0.2">
      <c r="A55" s="625"/>
      <c r="E55" s="711"/>
      <c r="F55" s="711"/>
      <c r="G55" s="584"/>
      <c r="H55" s="584"/>
      <c r="I55" s="584"/>
      <c r="J55" s="584"/>
      <c r="K55" s="584"/>
      <c r="L55" s="584"/>
      <c r="M55" s="584"/>
    </row>
    <row r="56" spans="1:14" x14ac:dyDescent="0.2">
      <c r="A56" s="617">
        <v>2</v>
      </c>
      <c r="B56" s="618" t="s">
        <v>566</v>
      </c>
      <c r="E56" s="705"/>
      <c r="F56" s="705"/>
      <c r="G56" s="583"/>
      <c r="H56" s="580"/>
      <c r="I56" s="580"/>
      <c r="J56" s="632"/>
      <c r="K56" s="633"/>
      <c r="L56" s="633"/>
      <c r="M56" s="636"/>
      <c r="N56" s="580"/>
    </row>
    <row r="57" spans="1:14" x14ac:dyDescent="0.2">
      <c r="E57" s="705"/>
      <c r="F57" s="705"/>
      <c r="G57" s="583"/>
      <c r="H57" s="580"/>
      <c r="I57" s="580"/>
      <c r="J57" s="632"/>
      <c r="K57" s="633"/>
      <c r="L57" s="633"/>
      <c r="M57" s="636"/>
      <c r="N57" s="580"/>
    </row>
    <row r="58" spans="1:14" x14ac:dyDescent="0.2">
      <c r="A58" s="625" t="s">
        <v>539</v>
      </c>
      <c r="B58" s="580" t="s">
        <v>620</v>
      </c>
      <c r="C58" s="581">
        <v>20</v>
      </c>
      <c r="D58" s="581" t="s">
        <v>8</v>
      </c>
      <c r="E58" s="711"/>
      <c r="F58" s="711"/>
      <c r="G58" s="584"/>
      <c r="H58" s="584"/>
      <c r="I58" s="584"/>
      <c r="J58" s="584"/>
      <c r="K58" s="584"/>
      <c r="L58" s="584"/>
      <c r="M58" s="584"/>
    </row>
    <row r="59" spans="1:14" x14ac:dyDescent="0.2">
      <c r="A59" s="625" t="s">
        <v>539</v>
      </c>
      <c r="B59" s="580" t="s">
        <v>621</v>
      </c>
      <c r="C59" s="581">
        <v>15</v>
      </c>
      <c r="D59" s="581" t="s">
        <v>8</v>
      </c>
      <c r="E59" s="711"/>
      <c r="F59" s="711"/>
      <c r="G59" s="584"/>
      <c r="H59" s="584"/>
      <c r="I59" s="584"/>
      <c r="J59" s="584"/>
      <c r="K59" s="584"/>
      <c r="L59" s="584"/>
      <c r="M59" s="584"/>
    </row>
    <row r="60" spans="1:14" x14ac:dyDescent="0.2">
      <c r="A60" s="625" t="s">
        <v>539</v>
      </c>
      <c r="B60" s="580" t="s">
        <v>622</v>
      </c>
      <c r="C60" s="581">
        <v>30</v>
      </c>
      <c r="D60" s="581" t="s">
        <v>8</v>
      </c>
      <c r="E60" s="711"/>
      <c r="F60" s="711"/>
      <c r="G60" s="584"/>
      <c r="H60" s="584"/>
      <c r="I60" s="584"/>
      <c r="J60" s="584"/>
      <c r="K60" s="584"/>
      <c r="L60" s="584"/>
      <c r="M60" s="584"/>
    </row>
    <row r="61" spans="1:14" x14ac:dyDescent="0.2">
      <c r="A61" s="625" t="s">
        <v>539</v>
      </c>
      <c r="B61" s="580" t="s">
        <v>623</v>
      </c>
      <c r="C61" s="581">
        <v>320</v>
      </c>
      <c r="D61" s="581" t="s">
        <v>8</v>
      </c>
      <c r="E61" s="711"/>
      <c r="F61" s="711"/>
      <c r="G61" s="584"/>
      <c r="H61" s="584"/>
      <c r="I61" s="584"/>
      <c r="J61" s="584"/>
      <c r="K61" s="584"/>
      <c r="L61" s="584"/>
      <c r="M61" s="584"/>
    </row>
    <row r="62" spans="1:14" x14ac:dyDescent="0.2">
      <c r="A62" s="625" t="s">
        <v>539</v>
      </c>
      <c r="B62" s="580" t="s">
        <v>623</v>
      </c>
      <c r="C62" s="581">
        <v>110</v>
      </c>
      <c r="D62" s="581" t="s">
        <v>8</v>
      </c>
      <c r="E62" s="711"/>
      <c r="F62" s="711"/>
      <c r="G62" s="584"/>
      <c r="H62" s="584"/>
      <c r="I62" s="584"/>
      <c r="J62" s="584"/>
      <c r="K62" s="584"/>
      <c r="L62" s="584"/>
      <c r="M62" s="584"/>
    </row>
    <row r="63" spans="1:14" x14ac:dyDescent="0.2">
      <c r="A63" s="625" t="s">
        <v>539</v>
      </c>
      <c r="B63" s="580" t="s">
        <v>624</v>
      </c>
      <c r="C63" s="581">
        <v>25</v>
      </c>
      <c r="D63" s="581" t="s">
        <v>8</v>
      </c>
      <c r="E63" s="711"/>
      <c r="F63" s="711"/>
      <c r="G63" s="584"/>
      <c r="H63" s="584"/>
      <c r="I63" s="584"/>
      <c r="J63" s="584"/>
      <c r="K63" s="584"/>
      <c r="L63" s="584"/>
      <c r="M63" s="584"/>
    </row>
    <row r="64" spans="1:14" x14ac:dyDescent="0.2">
      <c r="A64" s="625" t="s">
        <v>539</v>
      </c>
      <c r="B64" s="580" t="s">
        <v>625</v>
      </c>
      <c r="C64" s="581">
        <v>135</v>
      </c>
      <c r="D64" s="581" t="s">
        <v>8</v>
      </c>
      <c r="E64" s="711"/>
      <c r="F64" s="711"/>
      <c r="G64" s="584"/>
      <c r="H64" s="584"/>
      <c r="I64" s="584"/>
      <c r="J64" s="584"/>
      <c r="K64" s="584"/>
      <c r="L64" s="584"/>
      <c r="M64" s="584"/>
    </row>
    <row r="65" spans="1:14" x14ac:dyDescent="0.2">
      <c r="A65" s="625" t="s">
        <v>539</v>
      </c>
      <c r="B65" s="580" t="s">
        <v>626</v>
      </c>
      <c r="C65" s="581">
        <v>40</v>
      </c>
      <c r="D65" s="581" t="s">
        <v>8</v>
      </c>
      <c r="E65" s="711"/>
      <c r="F65" s="711"/>
      <c r="G65" s="584"/>
      <c r="H65" s="584"/>
      <c r="I65" s="584"/>
      <c r="J65" s="584"/>
      <c r="K65" s="584"/>
      <c r="L65" s="584"/>
      <c r="M65" s="584"/>
    </row>
    <row r="66" spans="1:14" x14ac:dyDescent="0.2">
      <c r="A66" s="625" t="s">
        <v>539</v>
      </c>
      <c r="B66" s="580" t="s">
        <v>627</v>
      </c>
      <c r="C66" s="581">
        <v>110</v>
      </c>
      <c r="D66" s="581" t="s">
        <v>8</v>
      </c>
      <c r="E66" s="711"/>
      <c r="F66" s="711"/>
      <c r="G66" s="584"/>
      <c r="H66" s="584"/>
      <c r="I66" s="584"/>
      <c r="J66" s="584"/>
      <c r="K66" s="584"/>
      <c r="L66" s="584"/>
      <c r="M66" s="584"/>
    </row>
    <row r="67" spans="1:14" x14ac:dyDescent="0.2">
      <c r="A67" s="625" t="s">
        <v>539</v>
      </c>
      <c r="B67" s="580" t="s">
        <v>628</v>
      </c>
      <c r="C67" s="581">
        <v>40</v>
      </c>
      <c r="D67" s="581" t="s">
        <v>8</v>
      </c>
      <c r="E67" s="711"/>
      <c r="F67" s="711"/>
      <c r="G67" s="584"/>
      <c r="H67" s="584"/>
      <c r="I67" s="584"/>
      <c r="J67" s="584"/>
      <c r="K67" s="584"/>
      <c r="L67" s="584"/>
      <c r="M67" s="584"/>
    </row>
    <row r="68" spans="1:14" x14ac:dyDescent="0.2">
      <c r="A68" s="625" t="s">
        <v>539</v>
      </c>
      <c r="B68" s="580" t="s">
        <v>629</v>
      </c>
      <c r="C68" s="581">
        <v>80</v>
      </c>
      <c r="D68" s="581" t="s">
        <v>8</v>
      </c>
      <c r="E68" s="711"/>
      <c r="F68" s="711"/>
      <c r="G68" s="584"/>
      <c r="H68" s="584"/>
      <c r="I68" s="584"/>
      <c r="J68" s="584"/>
      <c r="K68" s="584"/>
      <c r="L68" s="584"/>
      <c r="M68" s="584"/>
    </row>
    <row r="69" spans="1:14" x14ac:dyDescent="0.2">
      <c r="A69" s="579" t="s">
        <v>539</v>
      </c>
      <c r="B69" s="580" t="s">
        <v>569</v>
      </c>
      <c r="C69" s="581">
        <v>90</v>
      </c>
      <c r="D69" s="581" t="s">
        <v>8</v>
      </c>
      <c r="E69" s="705"/>
      <c r="F69" s="711"/>
      <c r="G69" s="583"/>
      <c r="H69" s="580"/>
      <c r="I69" s="580"/>
      <c r="J69" s="632"/>
      <c r="K69" s="633"/>
      <c r="L69" s="633"/>
      <c r="M69" s="636"/>
      <c r="N69" s="580"/>
    </row>
    <row r="70" spans="1:14" x14ac:dyDescent="0.2">
      <c r="B70" s="598"/>
      <c r="C70" s="598"/>
      <c r="D70" s="598"/>
      <c r="E70" s="642"/>
      <c r="F70" s="713"/>
      <c r="G70" s="583"/>
      <c r="H70" s="580"/>
      <c r="I70" s="580"/>
      <c r="J70" s="632"/>
      <c r="K70" s="633"/>
      <c r="L70" s="633"/>
      <c r="M70" s="636"/>
      <c r="N70" s="580"/>
    </row>
    <row r="71" spans="1:14" ht="13.5" thickBot="1" x14ac:dyDescent="0.25">
      <c r="B71" s="599" t="s">
        <v>570</v>
      </c>
      <c r="C71" s="599"/>
      <c r="D71" s="599"/>
      <c r="E71" s="643"/>
      <c r="F71" s="643"/>
      <c r="G71" s="583"/>
      <c r="H71" s="580"/>
      <c r="I71" s="580"/>
      <c r="J71" s="582"/>
      <c r="K71" s="582"/>
      <c r="L71" s="582"/>
      <c r="M71" s="636"/>
      <c r="N71" s="580"/>
    </row>
    <row r="72" spans="1:14" ht="13.5" thickTop="1" x14ac:dyDescent="0.2">
      <c r="E72" s="705"/>
      <c r="F72" s="705"/>
      <c r="G72" s="583"/>
      <c r="H72" s="580"/>
      <c r="I72" s="580"/>
      <c r="J72" s="582"/>
      <c r="K72" s="582"/>
      <c r="L72" s="582"/>
      <c r="M72" s="636"/>
      <c r="N72" s="580"/>
    </row>
    <row r="73" spans="1:14" x14ac:dyDescent="0.2">
      <c r="E73" s="705"/>
      <c r="F73" s="705"/>
      <c r="G73" s="583"/>
      <c r="H73" s="580"/>
      <c r="I73" s="580"/>
      <c r="J73" s="582"/>
      <c r="K73" s="582"/>
      <c r="L73" s="582"/>
      <c r="M73" s="636"/>
      <c r="N73" s="580"/>
    </row>
    <row r="74" spans="1:14" x14ac:dyDescent="0.2">
      <c r="A74" s="617">
        <v>3</v>
      </c>
      <c r="B74" s="618" t="s">
        <v>571</v>
      </c>
      <c r="E74" s="705"/>
      <c r="F74" s="705"/>
      <c r="G74" s="583"/>
      <c r="H74" s="580"/>
      <c r="I74" s="580"/>
      <c r="J74" s="582"/>
      <c r="K74" s="582"/>
      <c r="L74" s="582"/>
      <c r="M74" s="636"/>
      <c r="N74" s="580"/>
    </row>
    <row r="75" spans="1:14" x14ac:dyDescent="0.2">
      <c r="E75" s="705"/>
      <c r="F75" s="705"/>
      <c r="G75" s="583"/>
      <c r="H75" s="580"/>
      <c r="I75" s="580"/>
      <c r="J75" s="582"/>
      <c r="K75" s="582"/>
      <c r="L75" s="582"/>
      <c r="M75" s="636"/>
      <c r="N75" s="580"/>
    </row>
    <row r="76" spans="1:14" x14ac:dyDescent="0.2">
      <c r="A76" s="625" t="s">
        <v>539</v>
      </c>
      <c r="B76" s="580" t="s">
        <v>630</v>
      </c>
      <c r="C76" s="581">
        <v>3</v>
      </c>
      <c r="D76" s="581" t="s">
        <v>1</v>
      </c>
      <c r="E76" s="705"/>
      <c r="F76" s="711"/>
      <c r="G76" s="584"/>
      <c r="H76" s="584"/>
      <c r="I76" s="584"/>
      <c r="J76" s="584"/>
      <c r="K76" s="584"/>
      <c r="L76" s="584"/>
      <c r="M76" s="584"/>
    </row>
    <row r="77" spans="1:14" ht="25.5" x14ac:dyDescent="0.2">
      <c r="A77" s="625" t="s">
        <v>539</v>
      </c>
      <c r="B77" s="580" t="s">
        <v>631</v>
      </c>
      <c r="C77" s="581">
        <v>2</v>
      </c>
      <c r="D77" s="581" t="s">
        <v>1</v>
      </c>
      <c r="E77" s="705"/>
      <c r="F77" s="711"/>
      <c r="G77" s="584"/>
      <c r="H77" s="584"/>
      <c r="I77" s="584"/>
      <c r="J77" s="584"/>
      <c r="K77" s="584"/>
      <c r="L77" s="584"/>
      <c r="M77" s="584"/>
    </row>
    <row r="78" spans="1:14" x14ac:dyDescent="0.2">
      <c r="A78" s="625" t="s">
        <v>539</v>
      </c>
      <c r="B78" s="580" t="s">
        <v>632</v>
      </c>
      <c r="C78" s="581">
        <v>2</v>
      </c>
      <c r="D78" s="581" t="s">
        <v>1</v>
      </c>
      <c r="E78" s="705"/>
      <c r="F78" s="711"/>
      <c r="G78" s="584"/>
      <c r="H78" s="584"/>
      <c r="I78" s="584"/>
      <c r="J78" s="584"/>
      <c r="K78" s="584"/>
      <c r="L78" s="584"/>
      <c r="M78" s="584"/>
    </row>
    <row r="79" spans="1:14" ht="25.5" x14ac:dyDescent="0.2">
      <c r="A79" s="629" t="s">
        <v>539</v>
      </c>
      <c r="B79" s="630" t="s">
        <v>633</v>
      </c>
      <c r="C79" s="631">
        <v>19</v>
      </c>
      <c r="D79" s="631" t="s">
        <v>1</v>
      </c>
      <c r="E79" s="705"/>
      <c r="F79" s="711"/>
      <c r="G79" s="584"/>
      <c r="H79" s="584"/>
      <c r="I79" s="584"/>
      <c r="J79" s="584"/>
      <c r="K79" s="584"/>
      <c r="L79" s="584"/>
      <c r="M79" s="584"/>
    </row>
    <row r="80" spans="1:14" ht="25.5" x14ac:dyDescent="0.2">
      <c r="A80" s="625" t="s">
        <v>539</v>
      </c>
      <c r="B80" s="580" t="s">
        <v>634</v>
      </c>
      <c r="C80" s="581">
        <v>1</v>
      </c>
      <c r="D80" s="581" t="s">
        <v>8</v>
      </c>
      <c r="E80" s="705"/>
      <c r="F80" s="711"/>
      <c r="G80" s="584"/>
      <c r="H80" s="584"/>
      <c r="I80" s="584"/>
      <c r="J80" s="584"/>
      <c r="K80" s="584"/>
      <c r="L80" s="584"/>
      <c r="M80" s="584"/>
    </row>
    <row r="81" spans="1:14" ht="25.5" x14ac:dyDescent="0.2">
      <c r="A81" s="625" t="s">
        <v>539</v>
      </c>
      <c r="B81" s="580" t="s">
        <v>635</v>
      </c>
      <c r="C81" s="581">
        <v>2</v>
      </c>
      <c r="D81" s="581" t="s">
        <v>1</v>
      </c>
      <c r="E81" s="705"/>
      <c r="F81" s="711"/>
      <c r="G81" s="584"/>
      <c r="H81" s="584"/>
      <c r="I81" s="584"/>
      <c r="J81" s="584"/>
      <c r="K81" s="584"/>
      <c r="L81" s="584"/>
      <c r="M81" s="584"/>
    </row>
    <row r="82" spans="1:14" ht="25.5" x14ac:dyDescent="0.2">
      <c r="A82" s="625" t="s">
        <v>539</v>
      </c>
      <c r="B82" s="580" t="s">
        <v>636</v>
      </c>
      <c r="C82" s="581">
        <v>7</v>
      </c>
      <c r="D82" s="581" t="s">
        <v>10</v>
      </c>
      <c r="E82" s="705"/>
      <c r="F82" s="711"/>
      <c r="G82" s="584"/>
      <c r="H82" s="584"/>
      <c r="I82" s="584"/>
      <c r="J82" s="584"/>
      <c r="K82" s="584"/>
      <c r="L82" s="584"/>
      <c r="M82" s="584"/>
    </row>
    <row r="83" spans="1:14" x14ac:dyDescent="0.2">
      <c r="A83" s="625" t="s">
        <v>539</v>
      </c>
      <c r="B83" s="580" t="s">
        <v>637</v>
      </c>
      <c r="C83" s="581">
        <v>2</v>
      </c>
      <c r="D83" s="581" t="s">
        <v>1</v>
      </c>
      <c r="E83" s="705"/>
      <c r="F83" s="711"/>
      <c r="G83" s="584"/>
      <c r="H83" s="584"/>
      <c r="I83" s="584"/>
      <c r="J83" s="584"/>
      <c r="K83" s="584"/>
      <c r="L83" s="584"/>
      <c r="M83" s="584"/>
    </row>
    <row r="84" spans="1:14" x14ac:dyDescent="0.2">
      <c r="A84" s="625" t="s">
        <v>539</v>
      </c>
      <c r="B84" s="580" t="s">
        <v>638</v>
      </c>
      <c r="C84" s="581">
        <v>2</v>
      </c>
      <c r="D84" s="581" t="s">
        <v>1</v>
      </c>
      <c r="E84" s="705"/>
      <c r="F84" s="711"/>
      <c r="G84" s="584"/>
      <c r="H84" s="584"/>
      <c r="I84" s="584"/>
      <c r="J84" s="584"/>
      <c r="K84" s="584"/>
      <c r="L84" s="584"/>
      <c r="M84" s="584"/>
    </row>
    <row r="85" spans="1:14" ht="25.5" x14ac:dyDescent="0.2">
      <c r="A85" s="579" t="s">
        <v>539</v>
      </c>
      <c r="B85" s="584" t="s">
        <v>639</v>
      </c>
      <c r="C85" s="581">
        <v>15</v>
      </c>
      <c r="D85" s="581" t="s">
        <v>8</v>
      </c>
      <c r="E85" s="705"/>
      <c r="F85" s="711"/>
      <c r="G85" s="583"/>
      <c r="H85" s="580"/>
      <c r="I85" s="580"/>
      <c r="J85" s="582"/>
      <c r="K85" s="582"/>
      <c r="L85" s="582"/>
      <c r="M85" s="636"/>
      <c r="N85" s="580"/>
    </row>
    <row r="86" spans="1:14" x14ac:dyDescent="0.2">
      <c r="A86" s="579" t="s">
        <v>539</v>
      </c>
      <c r="B86" s="584" t="s">
        <v>640</v>
      </c>
      <c r="C86" s="581">
        <v>20</v>
      </c>
      <c r="D86" s="581" t="s">
        <v>9</v>
      </c>
      <c r="E86" s="705"/>
      <c r="F86" s="711"/>
      <c r="G86" s="583"/>
      <c r="H86" s="580"/>
      <c r="I86" s="580"/>
      <c r="J86" s="582"/>
      <c r="K86" s="582"/>
      <c r="L86" s="582"/>
      <c r="M86" s="636"/>
      <c r="N86" s="580"/>
    </row>
    <row r="87" spans="1:14" x14ac:dyDescent="0.2">
      <c r="A87" s="579" t="s">
        <v>539</v>
      </c>
      <c r="B87" s="580" t="s">
        <v>572</v>
      </c>
      <c r="C87" s="581">
        <v>150</v>
      </c>
      <c r="D87" s="581" t="s">
        <v>8</v>
      </c>
      <c r="E87" s="705"/>
      <c r="F87" s="711"/>
      <c r="G87" s="584"/>
      <c r="H87" s="584"/>
      <c r="I87" s="584"/>
      <c r="J87" s="584"/>
      <c r="K87" s="584"/>
      <c r="L87" s="584"/>
      <c r="M87" s="584"/>
    </row>
    <row r="88" spans="1:14" x14ac:dyDescent="0.2">
      <c r="A88" s="579" t="s">
        <v>539</v>
      </c>
      <c r="B88" s="580" t="s">
        <v>573</v>
      </c>
      <c r="C88" s="581">
        <v>32</v>
      </c>
      <c r="D88" s="581" t="s">
        <v>1</v>
      </c>
      <c r="E88" s="705"/>
      <c r="F88" s="711"/>
      <c r="G88" s="583"/>
      <c r="H88" s="580"/>
      <c r="I88" s="580"/>
      <c r="J88" s="582"/>
      <c r="K88" s="582"/>
      <c r="L88" s="582"/>
      <c r="M88" s="636"/>
      <c r="N88" s="580"/>
    </row>
    <row r="89" spans="1:14" ht="25.5" x14ac:dyDescent="0.2">
      <c r="A89" s="579" t="s">
        <v>539</v>
      </c>
      <c r="B89" s="580" t="s">
        <v>641</v>
      </c>
      <c r="C89" s="581">
        <v>2</v>
      </c>
      <c r="D89" s="581" t="s">
        <v>1</v>
      </c>
      <c r="E89" s="705"/>
      <c r="F89" s="711"/>
      <c r="G89" s="584"/>
      <c r="H89" s="584"/>
      <c r="I89" s="584"/>
      <c r="J89" s="584"/>
      <c r="K89" s="584"/>
      <c r="L89" s="584"/>
      <c r="M89" s="584"/>
    </row>
    <row r="90" spans="1:14" ht="25.5" x14ac:dyDescent="0.2">
      <c r="A90" s="579" t="s">
        <v>539</v>
      </c>
      <c r="B90" s="580" t="s">
        <v>574</v>
      </c>
      <c r="C90" s="581">
        <v>2</v>
      </c>
      <c r="D90" s="581" t="s">
        <v>1</v>
      </c>
      <c r="E90" s="705"/>
      <c r="F90" s="711"/>
      <c r="G90" s="584"/>
      <c r="H90" s="584"/>
      <c r="I90" s="584"/>
      <c r="J90" s="584"/>
      <c r="K90" s="584"/>
      <c r="L90" s="584"/>
      <c r="M90" s="584"/>
    </row>
    <row r="91" spans="1:14" x14ac:dyDescent="0.2">
      <c r="A91" s="579" t="s">
        <v>539</v>
      </c>
      <c r="B91" s="580" t="s">
        <v>642</v>
      </c>
      <c r="C91" s="581">
        <v>2</v>
      </c>
      <c r="D91" s="581" t="s">
        <v>1</v>
      </c>
      <c r="E91" s="705"/>
      <c r="F91" s="711"/>
      <c r="G91" s="584"/>
      <c r="H91" s="584"/>
      <c r="I91" s="584"/>
      <c r="J91" s="584"/>
      <c r="K91" s="584"/>
      <c r="L91" s="584"/>
      <c r="M91" s="584"/>
    </row>
    <row r="92" spans="1:14" x14ac:dyDescent="0.2">
      <c r="A92" s="579" t="s">
        <v>539</v>
      </c>
      <c r="B92" s="580" t="s">
        <v>643</v>
      </c>
      <c r="C92" s="581">
        <v>2</v>
      </c>
      <c r="D92" s="581" t="s">
        <v>1</v>
      </c>
      <c r="E92" s="705"/>
      <c r="F92" s="711"/>
      <c r="G92" s="584"/>
      <c r="H92" s="584"/>
      <c r="I92" s="584"/>
      <c r="J92" s="584"/>
      <c r="K92" s="584"/>
      <c r="L92" s="584"/>
      <c r="M92" s="584"/>
    </row>
    <row r="93" spans="1:14" x14ac:dyDescent="0.2">
      <c r="A93" s="579" t="s">
        <v>539</v>
      </c>
      <c r="B93" s="580" t="s">
        <v>644</v>
      </c>
      <c r="C93" s="581">
        <v>2</v>
      </c>
      <c r="D93" s="581" t="s">
        <v>1</v>
      </c>
      <c r="E93" s="705"/>
      <c r="F93" s="711"/>
      <c r="G93" s="584"/>
      <c r="H93" s="584"/>
      <c r="I93" s="584"/>
      <c r="J93" s="584"/>
      <c r="K93" s="584"/>
      <c r="L93" s="584"/>
      <c r="M93" s="584"/>
    </row>
    <row r="94" spans="1:14" x14ac:dyDescent="0.2">
      <c r="A94" s="579" t="s">
        <v>539</v>
      </c>
      <c r="B94" s="580" t="s">
        <v>645</v>
      </c>
      <c r="C94" s="581">
        <v>1</v>
      </c>
      <c r="D94" s="581" t="s">
        <v>1</v>
      </c>
      <c r="E94" s="705"/>
      <c r="F94" s="711"/>
      <c r="G94" s="584"/>
      <c r="H94" s="584"/>
      <c r="I94" s="584"/>
      <c r="J94" s="584"/>
      <c r="K94" s="584"/>
      <c r="L94" s="584"/>
      <c r="M94" s="584"/>
    </row>
    <row r="95" spans="1:14" x14ac:dyDescent="0.2">
      <c r="A95" s="579" t="s">
        <v>539</v>
      </c>
      <c r="B95" s="580" t="s">
        <v>646</v>
      </c>
      <c r="C95" s="581">
        <v>1</v>
      </c>
      <c r="D95" s="581" t="s">
        <v>1</v>
      </c>
      <c r="E95" s="705"/>
      <c r="F95" s="711"/>
      <c r="G95" s="584"/>
      <c r="H95" s="584"/>
      <c r="I95" s="584"/>
      <c r="J95" s="584"/>
      <c r="K95" s="584"/>
      <c r="L95" s="584"/>
      <c r="M95" s="584"/>
    </row>
    <row r="96" spans="1:14" x14ac:dyDescent="0.2">
      <c r="A96" s="625" t="s">
        <v>539</v>
      </c>
      <c r="B96" s="557" t="s">
        <v>558</v>
      </c>
      <c r="C96" s="565">
        <v>1</v>
      </c>
      <c r="D96" s="581" t="s">
        <v>1</v>
      </c>
      <c r="E96" s="711"/>
      <c r="F96" s="711"/>
      <c r="G96" s="584"/>
      <c r="H96" s="584"/>
      <c r="I96" s="584"/>
      <c r="J96" s="584"/>
      <c r="K96" s="584"/>
      <c r="L96" s="584"/>
      <c r="M96" s="584"/>
    </row>
    <row r="97" spans="1:16" x14ac:dyDescent="0.2">
      <c r="A97" s="579" t="s">
        <v>539</v>
      </c>
      <c r="B97" s="580" t="s">
        <v>576</v>
      </c>
      <c r="C97" s="581">
        <v>22</v>
      </c>
      <c r="D97" s="581" t="s">
        <v>1</v>
      </c>
      <c r="E97" s="705"/>
      <c r="F97" s="711"/>
      <c r="G97" s="584"/>
      <c r="H97" s="584"/>
      <c r="I97" s="584"/>
      <c r="J97" s="584"/>
      <c r="K97" s="584"/>
      <c r="L97" s="584"/>
      <c r="M97" s="584"/>
    </row>
    <row r="98" spans="1:16" x14ac:dyDescent="0.2">
      <c r="A98" s="579" t="s">
        <v>539</v>
      </c>
      <c r="B98" s="580" t="s">
        <v>577</v>
      </c>
      <c r="C98" s="581">
        <v>6</v>
      </c>
      <c r="D98" s="581" t="s">
        <v>1</v>
      </c>
      <c r="E98" s="705"/>
      <c r="F98" s="711"/>
      <c r="G98" s="584"/>
      <c r="H98" s="584"/>
      <c r="I98" s="584"/>
      <c r="J98" s="584"/>
      <c r="K98" s="584"/>
      <c r="L98" s="584"/>
      <c r="M98" s="584"/>
    </row>
    <row r="99" spans="1:16" x14ac:dyDescent="0.2">
      <c r="A99" s="571" t="s">
        <v>539</v>
      </c>
      <c r="B99" s="572" t="s">
        <v>578</v>
      </c>
      <c r="C99" s="573">
        <v>15</v>
      </c>
      <c r="D99" s="573" t="s">
        <v>1</v>
      </c>
      <c r="E99" s="705"/>
      <c r="F99" s="711"/>
      <c r="G99" s="575"/>
      <c r="H99" s="572"/>
      <c r="I99" s="572"/>
      <c r="J99" s="576"/>
      <c r="K99" s="577"/>
      <c r="L99" s="577"/>
      <c r="M99" s="1028"/>
      <c r="N99" s="572"/>
      <c r="O99" s="578"/>
      <c r="P99" s="578"/>
    </row>
    <row r="100" spans="1:16" ht="25.5" x14ac:dyDescent="0.2">
      <c r="A100" s="579" t="s">
        <v>539</v>
      </c>
      <c r="B100" s="580" t="s">
        <v>579</v>
      </c>
      <c r="C100" s="581">
        <v>25</v>
      </c>
      <c r="D100" s="581" t="s">
        <v>8</v>
      </c>
      <c r="E100" s="705"/>
      <c r="F100" s="711"/>
      <c r="G100" s="584"/>
      <c r="H100" s="584"/>
      <c r="I100" s="584"/>
      <c r="J100" s="584"/>
      <c r="K100" s="584"/>
      <c r="L100" s="584"/>
      <c r="M100" s="584"/>
    </row>
    <row r="101" spans="1:16" x14ac:dyDescent="0.2">
      <c r="A101" s="579" t="s">
        <v>539</v>
      </c>
      <c r="B101" s="580" t="s">
        <v>580</v>
      </c>
      <c r="C101" s="581">
        <v>10</v>
      </c>
      <c r="D101" s="581" t="s">
        <v>8</v>
      </c>
      <c r="E101" s="705"/>
      <c r="F101" s="711"/>
      <c r="G101" s="584"/>
      <c r="H101" s="584"/>
      <c r="I101" s="584"/>
      <c r="J101" s="584"/>
      <c r="K101" s="584"/>
      <c r="L101" s="584"/>
      <c r="M101" s="584"/>
    </row>
    <row r="102" spans="1:16" x14ac:dyDescent="0.2">
      <c r="B102" s="598"/>
      <c r="C102" s="598"/>
      <c r="D102" s="598"/>
      <c r="E102" s="642"/>
      <c r="F102" s="642"/>
      <c r="G102" s="583"/>
      <c r="H102" s="580"/>
      <c r="I102" s="580"/>
      <c r="J102" s="582"/>
      <c r="K102" s="582"/>
      <c r="L102" s="582"/>
      <c r="M102" s="636"/>
      <c r="N102" s="580"/>
    </row>
    <row r="103" spans="1:16" ht="13.5" thickBot="1" x14ac:dyDescent="0.25">
      <c r="B103" s="599" t="s">
        <v>581</v>
      </c>
      <c r="C103" s="599"/>
      <c r="D103" s="599"/>
      <c r="E103" s="643"/>
      <c r="F103" s="643"/>
      <c r="G103" s="583"/>
      <c r="H103" s="580"/>
      <c r="I103" s="580"/>
      <c r="J103" s="582"/>
      <c r="K103" s="582"/>
      <c r="L103" s="582"/>
      <c r="M103" s="636"/>
      <c r="N103" s="580"/>
    </row>
    <row r="104" spans="1:16" ht="13.5" thickTop="1" x14ac:dyDescent="0.2">
      <c r="E104" s="705"/>
      <c r="F104" s="705"/>
      <c r="G104" s="583"/>
      <c r="H104" s="580"/>
      <c r="I104" s="580"/>
      <c r="J104" s="582"/>
      <c r="K104" s="582"/>
      <c r="L104" s="582"/>
      <c r="M104" s="636"/>
      <c r="N104" s="580"/>
    </row>
    <row r="105" spans="1:16" x14ac:dyDescent="0.2">
      <c r="E105" s="705"/>
      <c r="F105" s="705"/>
      <c r="G105" s="583"/>
      <c r="H105" s="580"/>
      <c r="I105" s="580"/>
      <c r="J105" s="582"/>
      <c r="K105" s="582"/>
      <c r="L105" s="582"/>
      <c r="M105" s="636"/>
      <c r="N105" s="580"/>
    </row>
    <row r="106" spans="1:16" x14ac:dyDescent="0.2">
      <c r="A106" s="617">
        <v>4</v>
      </c>
      <c r="B106" s="618" t="s">
        <v>582</v>
      </c>
      <c r="E106" s="705"/>
      <c r="F106" s="705"/>
      <c r="G106" s="583"/>
      <c r="H106" s="580"/>
      <c r="I106" s="580"/>
      <c r="J106" s="582"/>
      <c r="K106" s="582"/>
      <c r="L106" s="582"/>
      <c r="M106" s="636"/>
      <c r="N106" s="580"/>
    </row>
    <row r="107" spans="1:16" x14ac:dyDescent="0.2">
      <c r="A107" s="579" t="s">
        <v>539</v>
      </c>
      <c r="B107" s="580" t="s">
        <v>583</v>
      </c>
      <c r="C107" s="581">
        <v>1</v>
      </c>
      <c r="D107" s="581" t="s">
        <v>139</v>
      </c>
      <c r="E107" s="705"/>
      <c r="F107" s="711"/>
      <c r="G107" s="583"/>
      <c r="H107" s="580"/>
      <c r="I107" s="580"/>
      <c r="J107" s="582"/>
      <c r="K107" s="582"/>
      <c r="L107" s="582"/>
      <c r="M107" s="636"/>
      <c r="N107" s="580"/>
    </row>
    <row r="108" spans="1:16" x14ac:dyDescent="0.2">
      <c r="A108" s="579" t="s">
        <v>539</v>
      </c>
      <c r="B108" s="580" t="s">
        <v>584</v>
      </c>
      <c r="C108" s="581">
        <v>1</v>
      </c>
      <c r="D108" s="581" t="s">
        <v>139</v>
      </c>
      <c r="E108" s="705"/>
      <c r="F108" s="711"/>
      <c r="G108" s="583"/>
      <c r="H108" s="580"/>
      <c r="I108" s="580"/>
      <c r="J108" s="582"/>
      <c r="K108" s="582"/>
      <c r="L108" s="582"/>
      <c r="M108" s="636"/>
      <c r="N108" s="580"/>
    </row>
    <row r="109" spans="1:16" ht="38.25" x14ac:dyDescent="0.2">
      <c r="A109" s="579" t="s">
        <v>539</v>
      </c>
      <c r="B109" s="580" t="s">
        <v>585</v>
      </c>
      <c r="C109" s="581">
        <v>1</v>
      </c>
      <c r="D109" s="581" t="s">
        <v>139</v>
      </c>
      <c r="E109" s="705"/>
      <c r="F109" s="711"/>
      <c r="G109" s="583"/>
      <c r="H109" s="580"/>
      <c r="I109" s="580"/>
      <c r="J109" s="582"/>
      <c r="K109" s="582"/>
      <c r="L109" s="582"/>
      <c r="M109" s="636"/>
      <c r="N109" s="580"/>
    </row>
    <row r="110" spans="1:16" x14ac:dyDescent="0.2">
      <c r="A110" s="579" t="s">
        <v>539</v>
      </c>
      <c r="B110" s="580" t="s">
        <v>586</v>
      </c>
      <c r="C110" s="581">
        <v>1</v>
      </c>
      <c r="D110" s="581" t="s">
        <v>139</v>
      </c>
      <c r="E110" s="705"/>
      <c r="F110" s="711"/>
      <c r="G110" s="583"/>
      <c r="H110" s="580"/>
      <c r="I110" s="580"/>
      <c r="J110" s="582"/>
      <c r="K110" s="582"/>
      <c r="L110" s="582"/>
      <c r="M110" s="636"/>
      <c r="N110" s="580"/>
    </row>
    <row r="111" spans="1:16" x14ac:dyDescent="0.2">
      <c r="A111" s="579" t="s">
        <v>539</v>
      </c>
      <c r="B111" s="580" t="s">
        <v>587</v>
      </c>
      <c r="C111" s="581">
        <v>1</v>
      </c>
      <c r="D111" s="581" t="s">
        <v>139</v>
      </c>
      <c r="E111" s="705"/>
      <c r="F111" s="711"/>
      <c r="G111" s="583"/>
      <c r="H111" s="580"/>
      <c r="I111" s="580"/>
      <c r="J111" s="582"/>
      <c r="K111" s="582"/>
      <c r="L111" s="582"/>
      <c r="M111" s="636"/>
      <c r="N111" s="580"/>
    </row>
    <row r="112" spans="1:16" x14ac:dyDescent="0.2">
      <c r="B112" s="598"/>
      <c r="C112" s="598"/>
      <c r="D112" s="598"/>
      <c r="E112" s="642"/>
      <c r="F112" s="642"/>
      <c r="G112" s="583"/>
      <c r="H112" s="580"/>
      <c r="I112" s="580"/>
      <c r="J112" s="582"/>
      <c r="K112" s="582"/>
      <c r="L112" s="582"/>
      <c r="M112" s="636"/>
      <c r="N112" s="580"/>
    </row>
    <row r="113" spans="1:14" ht="13.5" thickBot="1" x14ac:dyDescent="0.25">
      <c r="B113" s="599" t="s">
        <v>588</v>
      </c>
      <c r="C113" s="599"/>
      <c r="D113" s="599"/>
      <c r="E113" s="643"/>
      <c r="F113" s="643"/>
      <c r="G113" s="583"/>
      <c r="H113" s="580"/>
      <c r="I113" s="580"/>
      <c r="J113" s="582"/>
      <c r="K113" s="582"/>
      <c r="L113" s="582"/>
      <c r="M113" s="636"/>
      <c r="N113" s="580"/>
    </row>
    <row r="114" spans="1:14" ht="13.5" thickTop="1" x14ac:dyDescent="0.2">
      <c r="E114" s="705"/>
      <c r="F114" s="705"/>
      <c r="G114" s="583"/>
      <c r="H114" s="580"/>
      <c r="I114" s="580"/>
      <c r="J114" s="582"/>
      <c r="K114" s="582"/>
      <c r="L114" s="582"/>
      <c r="M114" s="636"/>
      <c r="N114" s="580"/>
    </row>
    <row r="115" spans="1:14" x14ac:dyDescent="0.2">
      <c r="E115" s="705"/>
      <c r="F115" s="705"/>
      <c r="G115" s="583"/>
      <c r="H115" s="580"/>
      <c r="I115" s="580"/>
      <c r="J115" s="582"/>
      <c r="K115" s="582"/>
      <c r="L115" s="582"/>
      <c r="M115" s="636"/>
      <c r="N115" s="580"/>
    </row>
    <row r="116" spans="1:14" x14ac:dyDescent="0.2">
      <c r="A116" s="617">
        <v>5</v>
      </c>
      <c r="B116" s="618" t="s">
        <v>134</v>
      </c>
      <c r="E116" s="705"/>
      <c r="F116" s="705"/>
      <c r="G116" s="583"/>
      <c r="H116" s="580"/>
      <c r="I116" s="580"/>
      <c r="J116" s="582"/>
      <c r="K116" s="582"/>
      <c r="L116" s="582"/>
      <c r="M116" s="636"/>
      <c r="N116" s="580"/>
    </row>
    <row r="117" spans="1:14" x14ac:dyDescent="0.2">
      <c r="A117" s="579" t="s">
        <v>539</v>
      </c>
      <c r="B117" s="580" t="s">
        <v>655</v>
      </c>
      <c r="E117" s="705"/>
      <c r="F117" s="711"/>
      <c r="G117" s="583"/>
      <c r="H117" s="580"/>
      <c r="I117" s="580"/>
      <c r="J117" s="582"/>
      <c r="K117" s="582"/>
      <c r="L117" s="582"/>
      <c r="M117" s="636"/>
      <c r="N117" s="580"/>
    </row>
    <row r="118" spans="1:14" x14ac:dyDescent="0.2">
      <c r="E118" s="705"/>
      <c r="F118" s="711"/>
      <c r="G118" s="583"/>
      <c r="H118" s="580"/>
      <c r="I118" s="580"/>
      <c r="J118" s="582"/>
      <c r="K118" s="582"/>
      <c r="L118" s="582"/>
      <c r="M118" s="636"/>
      <c r="N118" s="580"/>
    </row>
    <row r="119" spans="1:14" ht="25.5" x14ac:dyDescent="0.2">
      <c r="A119" s="579" t="s">
        <v>539</v>
      </c>
      <c r="B119" s="580" t="s">
        <v>656</v>
      </c>
      <c r="C119" s="581">
        <v>10</v>
      </c>
      <c r="D119" s="581" t="s">
        <v>589</v>
      </c>
      <c r="E119" s="705"/>
      <c r="F119" s="711"/>
      <c r="G119" s="583"/>
      <c r="H119" s="580"/>
      <c r="I119" s="580"/>
      <c r="J119" s="582"/>
      <c r="K119" s="582"/>
      <c r="L119" s="582"/>
      <c r="M119" s="636"/>
      <c r="N119" s="580"/>
    </row>
    <row r="120" spans="1:14" x14ac:dyDescent="0.2">
      <c r="E120" s="705"/>
      <c r="F120" s="711"/>
      <c r="G120" s="583"/>
      <c r="H120" s="580"/>
      <c r="I120" s="580"/>
      <c r="J120" s="582"/>
      <c r="K120" s="582"/>
      <c r="L120" s="582"/>
      <c r="M120" s="636"/>
      <c r="N120" s="580"/>
    </row>
    <row r="121" spans="1:14" x14ac:dyDescent="0.2">
      <c r="B121" s="598"/>
      <c r="C121" s="598"/>
      <c r="D121" s="598"/>
      <c r="E121" s="642"/>
      <c r="F121" s="642"/>
      <c r="G121" s="583"/>
      <c r="H121" s="580"/>
      <c r="I121" s="580"/>
      <c r="J121" s="582"/>
      <c r="K121" s="582"/>
      <c r="L121" s="582"/>
      <c r="M121" s="636"/>
      <c r="N121" s="580"/>
    </row>
    <row r="122" spans="1:14" ht="13.5" thickBot="1" x14ac:dyDescent="0.25">
      <c r="B122" s="599" t="s">
        <v>590</v>
      </c>
      <c r="C122" s="599"/>
      <c r="D122" s="599"/>
      <c r="E122" s="643"/>
      <c r="F122" s="643"/>
      <c r="G122" s="583"/>
      <c r="H122" s="580"/>
      <c r="I122" s="580"/>
      <c r="J122" s="582"/>
      <c r="K122" s="582"/>
      <c r="L122" s="582"/>
      <c r="M122" s="636"/>
      <c r="N122" s="580"/>
    </row>
    <row r="123" spans="1:14" ht="13.5" thickTop="1" x14ac:dyDescent="0.2">
      <c r="B123" s="649"/>
      <c r="C123" s="649"/>
      <c r="D123" s="649"/>
      <c r="E123" s="650"/>
      <c r="F123" s="650"/>
      <c r="G123" s="583"/>
      <c r="H123" s="580"/>
      <c r="I123" s="580"/>
      <c r="J123" s="582"/>
      <c r="K123" s="582"/>
      <c r="L123" s="582"/>
      <c r="M123" s="636"/>
      <c r="N123" s="580"/>
    </row>
    <row r="124" spans="1:14" x14ac:dyDescent="0.2">
      <c r="B124" s="649"/>
      <c r="C124" s="649"/>
      <c r="D124" s="649"/>
      <c r="E124" s="650"/>
      <c r="F124" s="650"/>
      <c r="G124" s="583"/>
      <c r="H124" s="580"/>
      <c r="I124" s="580"/>
      <c r="J124" s="582"/>
      <c r="K124" s="582"/>
      <c r="L124" s="582"/>
      <c r="M124" s="636"/>
      <c r="N124" s="580"/>
    </row>
    <row r="125" spans="1:14" x14ac:dyDescent="0.2">
      <c r="B125" s="649"/>
      <c r="C125" s="649"/>
      <c r="D125" s="649"/>
      <c r="E125" s="650"/>
      <c r="F125" s="650"/>
      <c r="G125" s="583"/>
      <c r="H125" s="580"/>
      <c r="I125" s="580"/>
      <c r="J125" s="582"/>
      <c r="K125" s="582"/>
      <c r="L125" s="582"/>
      <c r="M125" s="636"/>
      <c r="N125" s="580"/>
    </row>
    <row r="126" spans="1:14" x14ac:dyDescent="0.2">
      <c r="A126" s="617" t="s">
        <v>336</v>
      </c>
      <c r="B126" s="618" t="s">
        <v>112</v>
      </c>
      <c r="E126" s="705"/>
      <c r="F126" s="705"/>
      <c r="G126" s="583"/>
      <c r="H126" s="580"/>
      <c r="I126" s="580"/>
      <c r="J126" s="582"/>
      <c r="K126" s="582"/>
      <c r="L126" s="582"/>
      <c r="M126" s="636"/>
      <c r="N126" s="580"/>
    </row>
    <row r="127" spans="1:14" x14ac:dyDescent="0.2">
      <c r="A127" s="672" t="s">
        <v>539</v>
      </c>
      <c r="B127" s="172" t="s">
        <v>197</v>
      </c>
      <c r="C127" s="173" t="s">
        <v>139</v>
      </c>
      <c r="D127" s="162">
        <v>1</v>
      </c>
      <c r="E127" s="705"/>
      <c r="F127" s="711"/>
      <c r="G127" s="583"/>
      <c r="H127" s="580"/>
      <c r="I127" s="580"/>
      <c r="J127" s="582"/>
      <c r="K127" s="582"/>
      <c r="L127" s="582"/>
      <c r="M127" s="636"/>
      <c r="N127" s="580"/>
    </row>
    <row r="128" spans="1:14" x14ac:dyDescent="0.2">
      <c r="A128" s="152"/>
      <c r="B128" s="172"/>
      <c r="C128" s="173"/>
      <c r="D128" s="162"/>
      <c r="E128" s="705"/>
      <c r="F128" s="711"/>
      <c r="G128" s="583"/>
      <c r="H128" s="580"/>
      <c r="I128" s="580"/>
      <c r="J128" s="582"/>
      <c r="K128" s="582"/>
      <c r="L128" s="582"/>
      <c r="M128" s="636"/>
      <c r="N128" s="580"/>
    </row>
    <row r="129" spans="1:14" ht="38.25" x14ac:dyDescent="0.2">
      <c r="A129" s="672" t="s">
        <v>658</v>
      </c>
      <c r="B129" s="174" t="s">
        <v>660</v>
      </c>
      <c r="C129" s="154" t="s">
        <v>139</v>
      </c>
      <c r="D129" s="155">
        <v>1</v>
      </c>
      <c r="E129" s="705"/>
      <c r="F129" s="711"/>
      <c r="G129" s="583"/>
      <c r="H129" s="580"/>
      <c r="I129" s="580"/>
      <c r="J129" s="582"/>
      <c r="K129" s="582"/>
      <c r="L129" s="582"/>
      <c r="M129" s="636"/>
      <c r="N129" s="580"/>
    </row>
    <row r="130" spans="1:14" x14ac:dyDescent="0.2">
      <c r="A130" s="152"/>
      <c r="B130" s="174"/>
      <c r="C130" s="154"/>
      <c r="D130" s="155"/>
      <c r="E130" s="705"/>
      <c r="F130" s="711"/>
      <c r="G130" s="583"/>
      <c r="H130" s="580"/>
      <c r="I130" s="580"/>
      <c r="J130" s="582"/>
      <c r="K130" s="582"/>
      <c r="L130" s="582"/>
      <c r="M130" s="636"/>
      <c r="N130" s="580"/>
    </row>
    <row r="131" spans="1:14" x14ac:dyDescent="0.2">
      <c r="A131" s="672" t="s">
        <v>658</v>
      </c>
      <c r="B131" s="175" t="s">
        <v>199</v>
      </c>
      <c r="C131" s="154" t="s">
        <v>139</v>
      </c>
      <c r="D131" s="176">
        <v>1</v>
      </c>
      <c r="E131" s="705"/>
      <c r="F131" s="711"/>
      <c r="G131" s="583"/>
      <c r="H131" s="580"/>
      <c r="I131" s="580"/>
      <c r="J131" s="582"/>
      <c r="K131" s="582"/>
      <c r="L131" s="582"/>
      <c r="M131" s="636"/>
      <c r="N131" s="580"/>
    </row>
    <row r="132" spans="1:14" x14ac:dyDescent="0.2">
      <c r="A132" s="152"/>
      <c r="B132" s="175"/>
      <c r="C132" s="154"/>
      <c r="D132" s="176"/>
      <c r="E132" s="705"/>
      <c r="F132" s="711"/>
      <c r="G132" s="583"/>
      <c r="H132" s="580"/>
      <c r="I132" s="580"/>
      <c r="J132" s="582"/>
      <c r="K132" s="582"/>
      <c r="L132" s="582"/>
      <c r="M132" s="636"/>
      <c r="N132" s="580"/>
    </row>
    <row r="133" spans="1:14" ht="25.5" x14ac:dyDescent="0.2">
      <c r="A133" s="672" t="s">
        <v>539</v>
      </c>
      <c r="B133" s="153" t="s">
        <v>659</v>
      </c>
      <c r="C133" s="171" t="s">
        <v>139</v>
      </c>
      <c r="D133" s="155">
        <v>1</v>
      </c>
      <c r="E133" s="705"/>
      <c r="F133" s="711"/>
      <c r="G133" s="583"/>
      <c r="H133" s="580"/>
      <c r="I133" s="580"/>
      <c r="J133" s="582"/>
      <c r="K133" s="582"/>
      <c r="L133" s="582"/>
      <c r="M133" s="636"/>
      <c r="N133" s="580"/>
    </row>
    <row r="134" spans="1:14" x14ac:dyDescent="0.2">
      <c r="E134" s="705"/>
      <c r="F134" s="711"/>
      <c r="G134" s="583"/>
      <c r="H134" s="580"/>
      <c r="I134" s="580"/>
      <c r="J134" s="582"/>
      <c r="K134" s="582"/>
      <c r="L134" s="582"/>
      <c r="M134" s="636"/>
      <c r="N134" s="580"/>
    </row>
    <row r="135" spans="1:14" x14ac:dyDescent="0.2">
      <c r="A135" s="673" t="s">
        <v>539</v>
      </c>
      <c r="B135" s="161" t="s">
        <v>113</v>
      </c>
      <c r="C135" s="171" t="s">
        <v>196</v>
      </c>
      <c r="D135" s="155">
        <v>10</v>
      </c>
      <c r="E135" s="705"/>
      <c r="F135" s="711"/>
      <c r="G135" s="583"/>
      <c r="H135" s="580"/>
      <c r="I135" s="580"/>
      <c r="J135" s="582"/>
      <c r="K135" s="582"/>
      <c r="L135" s="582"/>
      <c r="M135" s="636"/>
      <c r="N135" s="580"/>
    </row>
    <row r="136" spans="1:14" x14ac:dyDescent="0.2">
      <c r="B136" s="598"/>
      <c r="C136" s="598"/>
      <c r="D136" s="598"/>
      <c r="E136" s="642"/>
      <c r="F136" s="642"/>
      <c r="G136" s="583"/>
      <c r="H136" s="580"/>
      <c r="I136" s="580"/>
      <c r="J136" s="582"/>
      <c r="K136" s="582"/>
      <c r="L136" s="582"/>
      <c r="M136" s="636"/>
      <c r="N136" s="580"/>
    </row>
    <row r="137" spans="1:14" ht="13.5" thickBot="1" x14ac:dyDescent="0.25">
      <c r="B137" s="599" t="s">
        <v>661</v>
      </c>
      <c r="C137" s="599"/>
      <c r="D137" s="599"/>
      <c r="E137" s="643"/>
      <c r="F137" s="643"/>
      <c r="G137" s="583"/>
      <c r="H137" s="580"/>
      <c r="I137" s="580"/>
      <c r="J137" s="582"/>
      <c r="K137" s="582"/>
      <c r="L137" s="582"/>
      <c r="M137" s="636"/>
      <c r="N137" s="580"/>
    </row>
    <row r="138" spans="1:14" ht="13.5" thickTop="1" x14ac:dyDescent="0.2">
      <c r="B138" s="649"/>
      <c r="C138" s="649"/>
      <c r="D138" s="649"/>
      <c r="E138" s="650"/>
      <c r="F138" s="650"/>
      <c r="G138" s="583"/>
      <c r="H138" s="580"/>
      <c r="I138" s="580"/>
      <c r="J138" s="582"/>
      <c r="K138" s="582"/>
      <c r="L138" s="582"/>
      <c r="M138" s="636"/>
      <c r="N138" s="580"/>
    </row>
    <row r="139" spans="1:14" x14ac:dyDescent="0.2">
      <c r="B139" s="649"/>
      <c r="C139" s="649"/>
      <c r="D139" s="649"/>
      <c r="E139" s="650"/>
      <c r="F139" s="650"/>
      <c r="G139" s="583"/>
      <c r="H139" s="580"/>
      <c r="I139" s="580"/>
      <c r="J139" s="582"/>
      <c r="K139" s="582"/>
      <c r="L139" s="582"/>
      <c r="M139" s="636"/>
      <c r="N139" s="580"/>
    </row>
    <row r="140" spans="1:14" x14ac:dyDescent="0.2">
      <c r="B140" s="649"/>
      <c r="C140" s="649"/>
      <c r="D140" s="649"/>
      <c r="E140" s="650"/>
      <c r="F140" s="665"/>
      <c r="G140" s="583"/>
      <c r="H140" s="580"/>
      <c r="I140" s="580"/>
      <c r="J140" s="582"/>
      <c r="K140" s="582"/>
      <c r="L140" s="582"/>
      <c r="M140" s="636"/>
      <c r="N140" s="580"/>
    </row>
    <row r="141" spans="1:14" x14ac:dyDescent="0.2">
      <c r="B141" s="649"/>
      <c r="C141" s="649"/>
      <c r="D141" s="649"/>
      <c r="E141" s="650"/>
      <c r="F141" s="665"/>
      <c r="G141" s="583"/>
      <c r="H141" s="580"/>
      <c r="I141" s="580"/>
      <c r="J141" s="582"/>
      <c r="K141" s="582"/>
      <c r="L141" s="582"/>
      <c r="M141" s="636"/>
      <c r="N141" s="580"/>
    </row>
    <row r="142" spans="1:14" ht="36.75" customHeight="1" x14ac:dyDescent="0.2">
      <c r="B142" s="1184" t="s">
        <v>657</v>
      </c>
      <c r="C142" s="1184"/>
      <c r="D142" s="1184"/>
      <c r="E142" s="1184"/>
      <c r="G142" s="634"/>
      <c r="H142" s="635"/>
      <c r="I142" s="635"/>
      <c r="J142" s="632"/>
      <c r="K142" s="633"/>
      <c r="L142" s="633"/>
      <c r="M142" s="636"/>
      <c r="N142" s="580"/>
    </row>
    <row r="143" spans="1:14" ht="12.75" customHeight="1" x14ac:dyDescent="0.2">
      <c r="B143" s="1131"/>
      <c r="C143" s="1131"/>
      <c r="D143" s="1131"/>
      <c r="E143" s="704"/>
      <c r="G143" s="634"/>
      <c r="H143" s="635"/>
      <c r="I143" s="635"/>
      <c r="J143" s="632"/>
      <c r="K143" s="633"/>
      <c r="L143" s="633"/>
      <c r="M143" s="636"/>
      <c r="N143" s="580"/>
    </row>
    <row r="144" spans="1:14" x14ac:dyDescent="0.2">
      <c r="G144" s="634"/>
      <c r="H144" s="635"/>
      <c r="I144" s="635"/>
      <c r="J144" s="632"/>
      <c r="K144" s="633"/>
      <c r="L144" s="633"/>
      <c r="M144" s="636"/>
      <c r="N144" s="580"/>
    </row>
    <row r="145" spans="1:14" x14ac:dyDescent="0.2">
      <c r="A145" s="644">
        <v>1</v>
      </c>
      <c r="B145" s="645" t="s">
        <v>537</v>
      </c>
      <c r="C145" s="646"/>
      <c r="D145" s="646"/>
      <c r="E145" s="714"/>
      <c r="F145" s="714"/>
      <c r="G145" s="584"/>
      <c r="H145" s="584"/>
      <c r="I145" s="584"/>
      <c r="J145" s="584"/>
      <c r="K145" s="584"/>
      <c r="L145" s="584"/>
      <c r="M145" s="584"/>
    </row>
    <row r="146" spans="1:14" x14ac:dyDescent="0.2">
      <c r="A146" s="609">
        <v>2</v>
      </c>
      <c r="B146" s="610" t="s">
        <v>566</v>
      </c>
      <c r="C146" s="611"/>
      <c r="D146" s="611"/>
      <c r="E146" s="706"/>
      <c r="F146" s="706"/>
      <c r="G146" s="634"/>
      <c r="H146" s="635"/>
      <c r="I146" s="635"/>
      <c r="J146" s="632"/>
      <c r="K146" s="633"/>
      <c r="L146" s="633"/>
      <c r="M146" s="636"/>
      <c r="N146" s="580"/>
    </row>
    <row r="147" spans="1:14" x14ac:dyDescent="0.2">
      <c r="A147" s="609">
        <v>3</v>
      </c>
      <c r="B147" s="610" t="s">
        <v>591</v>
      </c>
      <c r="C147" s="611"/>
      <c r="D147" s="611"/>
      <c r="E147" s="706"/>
      <c r="F147" s="706"/>
      <c r="G147" s="634"/>
      <c r="H147" s="635"/>
      <c r="I147" s="635"/>
      <c r="J147" s="632"/>
      <c r="K147" s="633"/>
      <c r="L147" s="633"/>
      <c r="M147" s="636"/>
      <c r="N147" s="580"/>
    </row>
    <row r="148" spans="1:14" x14ac:dyDescent="0.2">
      <c r="A148" s="609">
        <v>4</v>
      </c>
      <c r="B148" s="610" t="s">
        <v>582</v>
      </c>
      <c r="C148" s="611"/>
      <c r="D148" s="611"/>
      <c r="E148" s="706"/>
      <c r="F148" s="706"/>
      <c r="G148" s="583"/>
      <c r="H148" s="580"/>
      <c r="I148" s="580"/>
      <c r="J148" s="582"/>
      <c r="K148" s="582"/>
      <c r="L148" s="582"/>
      <c r="M148" s="636"/>
      <c r="N148" s="580"/>
    </row>
    <row r="149" spans="1:14" x14ac:dyDescent="0.2">
      <c r="A149" s="609">
        <v>5</v>
      </c>
      <c r="B149" s="610" t="s">
        <v>134</v>
      </c>
      <c r="C149" s="611"/>
      <c r="D149" s="611"/>
      <c r="E149" s="706"/>
      <c r="F149" s="706"/>
      <c r="G149" s="634"/>
      <c r="H149" s="635"/>
      <c r="I149" s="635"/>
      <c r="J149" s="632"/>
      <c r="K149" s="633"/>
      <c r="L149" s="633"/>
      <c r="M149" s="636"/>
      <c r="N149" s="580"/>
    </row>
    <row r="150" spans="1:14" x14ac:dyDescent="0.2">
      <c r="A150" s="609">
        <v>6</v>
      </c>
      <c r="B150" s="610" t="s">
        <v>662</v>
      </c>
      <c r="C150" s="611"/>
      <c r="D150" s="611"/>
      <c r="E150" s="706"/>
      <c r="F150" s="706"/>
      <c r="G150" s="634"/>
      <c r="H150" s="635"/>
      <c r="I150" s="635"/>
      <c r="J150" s="632"/>
      <c r="K150" s="633"/>
      <c r="L150" s="633"/>
      <c r="M150" s="636"/>
      <c r="N150" s="580"/>
    </row>
    <row r="151" spans="1:14" x14ac:dyDescent="0.2">
      <c r="A151" s="617"/>
      <c r="B151" s="618"/>
      <c r="C151" s="641"/>
      <c r="D151" s="641"/>
      <c r="E151" s="715"/>
      <c r="F151" s="715"/>
      <c r="G151" s="634"/>
      <c r="H151" s="635"/>
      <c r="I151" s="635"/>
      <c r="J151" s="632"/>
      <c r="K151" s="633"/>
      <c r="L151" s="633"/>
      <c r="M151" s="636"/>
      <c r="N151" s="580"/>
    </row>
    <row r="152" spans="1:14" ht="13.5" thickBot="1" x14ac:dyDescent="0.25">
      <c r="A152" s="617"/>
      <c r="B152" s="647" t="s">
        <v>647</v>
      </c>
      <c r="C152" s="648"/>
      <c r="D152" s="648" t="s">
        <v>593</v>
      </c>
      <c r="E152" s="716"/>
      <c r="F152" s="716"/>
      <c r="G152" s="634"/>
      <c r="H152" s="635"/>
      <c r="I152" s="635"/>
      <c r="J152" s="632"/>
      <c r="K152" s="633"/>
      <c r="L152" s="633"/>
      <c r="M152" s="636"/>
      <c r="N152" s="580"/>
    </row>
    <row r="153" spans="1:14" x14ac:dyDescent="0.2">
      <c r="E153" s="705"/>
      <c r="F153" s="705"/>
      <c r="G153" s="634"/>
      <c r="H153" s="635"/>
      <c r="I153" s="635"/>
      <c r="J153" s="632"/>
      <c r="K153" s="633"/>
      <c r="L153" s="633"/>
      <c r="M153" s="636"/>
      <c r="N153" s="580"/>
    </row>
    <row r="154" spans="1:14" x14ac:dyDescent="0.2">
      <c r="E154" s="705"/>
      <c r="F154" s="705"/>
      <c r="G154" s="634"/>
      <c r="H154" s="635"/>
      <c r="I154" s="635"/>
      <c r="J154" s="635"/>
      <c r="K154" s="635"/>
      <c r="L154" s="635"/>
      <c r="M154" s="636"/>
      <c r="N154" s="580"/>
    </row>
    <row r="155" spans="1:14" x14ac:dyDescent="0.2">
      <c r="G155" s="634"/>
      <c r="H155" s="635"/>
      <c r="I155" s="635"/>
      <c r="J155" s="635"/>
      <c r="K155" s="635"/>
      <c r="L155" s="635"/>
      <c r="M155" s="636"/>
      <c r="N155" s="580"/>
    </row>
    <row r="156" spans="1:14" x14ac:dyDescent="0.2">
      <c r="G156" s="634"/>
      <c r="H156" s="635"/>
      <c r="I156" s="635"/>
      <c r="J156" s="635"/>
      <c r="K156" s="635"/>
      <c r="L156" s="635"/>
      <c r="M156" s="636"/>
      <c r="N156" s="580"/>
    </row>
    <row r="157" spans="1:14" x14ac:dyDescent="0.2">
      <c r="G157" s="634"/>
      <c r="H157" s="635"/>
      <c r="I157" s="635"/>
      <c r="J157" s="635"/>
      <c r="K157" s="635"/>
      <c r="L157" s="635"/>
      <c r="M157" s="636"/>
      <c r="N157" s="580"/>
    </row>
    <row r="158" spans="1:14" x14ac:dyDescent="0.2">
      <c r="G158" s="634"/>
      <c r="H158" s="635"/>
      <c r="I158" s="635"/>
      <c r="J158" s="635"/>
      <c r="K158" s="635"/>
      <c r="L158" s="635"/>
      <c r="M158" s="636"/>
      <c r="N158" s="580"/>
    </row>
    <row r="159" spans="1:14" x14ac:dyDescent="0.2">
      <c r="G159" s="634"/>
      <c r="H159" s="635"/>
      <c r="I159" s="635"/>
      <c r="J159" s="635"/>
      <c r="K159" s="635"/>
      <c r="L159" s="635"/>
      <c r="M159" s="636"/>
      <c r="N159" s="580"/>
    </row>
    <row r="160" spans="1:14" x14ac:dyDescent="0.2">
      <c r="G160" s="634"/>
      <c r="H160" s="635"/>
      <c r="I160" s="635"/>
      <c r="J160" s="635"/>
      <c r="K160" s="635"/>
      <c r="L160" s="635"/>
      <c r="M160" s="636"/>
      <c r="N160" s="580"/>
    </row>
    <row r="161" spans="7:14" x14ac:dyDescent="0.2">
      <c r="G161" s="634"/>
      <c r="H161" s="635"/>
      <c r="I161" s="635"/>
      <c r="J161" s="635"/>
      <c r="K161" s="635"/>
      <c r="L161" s="635"/>
      <c r="M161" s="636"/>
      <c r="N161" s="580"/>
    </row>
    <row r="162" spans="7:14" x14ac:dyDescent="0.2">
      <c r="G162" s="634"/>
      <c r="H162" s="635"/>
      <c r="I162" s="635"/>
      <c r="J162" s="635"/>
      <c r="K162" s="635"/>
      <c r="L162" s="635"/>
      <c r="M162" s="636"/>
      <c r="N162" s="580"/>
    </row>
    <row r="163" spans="7:14" x14ac:dyDescent="0.2">
      <c r="G163" s="634"/>
      <c r="H163" s="635"/>
      <c r="I163" s="635"/>
      <c r="J163" s="635"/>
      <c r="K163" s="635"/>
      <c r="L163" s="635"/>
      <c r="M163" s="636"/>
      <c r="N163" s="580"/>
    </row>
    <row r="164" spans="7:14" x14ac:dyDescent="0.2">
      <c r="G164" s="634"/>
      <c r="H164" s="635"/>
      <c r="I164" s="635"/>
      <c r="J164" s="635"/>
      <c r="K164" s="635"/>
      <c r="L164" s="635"/>
      <c r="M164" s="636"/>
      <c r="N164" s="580"/>
    </row>
    <row r="165" spans="7:14" x14ac:dyDescent="0.2">
      <c r="G165" s="634"/>
      <c r="H165" s="635"/>
      <c r="I165" s="635"/>
      <c r="J165" s="635"/>
      <c r="K165" s="635"/>
      <c r="L165" s="635"/>
      <c r="M165" s="636"/>
      <c r="N165" s="580"/>
    </row>
    <row r="166" spans="7:14" x14ac:dyDescent="0.2">
      <c r="G166" s="634"/>
      <c r="H166" s="635"/>
      <c r="I166" s="635"/>
      <c r="J166" s="635"/>
      <c r="K166" s="635"/>
      <c r="L166" s="635"/>
      <c r="M166" s="636"/>
      <c r="N166" s="580"/>
    </row>
    <row r="167" spans="7:14" x14ac:dyDescent="0.2">
      <c r="G167" s="634"/>
      <c r="H167" s="635"/>
      <c r="I167" s="635"/>
      <c r="J167" s="635"/>
      <c r="K167" s="635"/>
      <c r="L167" s="635"/>
      <c r="M167" s="636"/>
      <c r="N167" s="580"/>
    </row>
    <row r="168" spans="7:14" x14ac:dyDescent="0.2">
      <c r="G168" s="634"/>
      <c r="H168" s="635"/>
      <c r="I168" s="635"/>
      <c r="J168" s="635"/>
      <c r="K168" s="635"/>
      <c r="L168" s="635"/>
      <c r="M168" s="636"/>
      <c r="N168" s="580"/>
    </row>
    <row r="169" spans="7:14" x14ac:dyDescent="0.2">
      <c r="G169" s="634"/>
      <c r="H169" s="635"/>
      <c r="I169" s="635"/>
      <c r="J169" s="635"/>
      <c r="K169" s="635"/>
      <c r="L169" s="635"/>
      <c r="M169" s="636"/>
      <c r="N169" s="580"/>
    </row>
    <row r="170" spans="7:14" x14ac:dyDescent="0.2">
      <c r="G170" s="634"/>
      <c r="H170" s="635"/>
      <c r="I170" s="635"/>
      <c r="J170" s="635"/>
      <c r="K170" s="635"/>
      <c r="L170" s="635"/>
      <c r="M170" s="636"/>
      <c r="N170" s="580"/>
    </row>
    <row r="171" spans="7:14" x14ac:dyDescent="0.2">
      <c r="G171" s="634"/>
      <c r="H171" s="635"/>
      <c r="I171" s="635"/>
      <c r="J171" s="635"/>
      <c r="K171" s="635"/>
      <c r="L171" s="635"/>
      <c r="M171" s="636"/>
      <c r="N171" s="580"/>
    </row>
    <row r="172" spans="7:14" x14ac:dyDescent="0.2">
      <c r="G172" s="634"/>
      <c r="H172" s="635"/>
      <c r="I172" s="635"/>
      <c r="J172" s="635"/>
      <c r="K172" s="635"/>
      <c r="L172" s="635"/>
      <c r="M172" s="636"/>
      <c r="N172" s="580"/>
    </row>
    <row r="173" spans="7:14" x14ac:dyDescent="0.2">
      <c r="G173" s="634"/>
      <c r="H173" s="635"/>
      <c r="I173" s="635"/>
      <c r="J173" s="635"/>
      <c r="K173" s="635"/>
      <c r="L173" s="635"/>
      <c r="M173" s="636"/>
      <c r="N173" s="580"/>
    </row>
    <row r="174" spans="7:14" x14ac:dyDescent="0.2">
      <c r="G174" s="634"/>
      <c r="H174" s="635"/>
      <c r="I174" s="635"/>
      <c r="J174" s="635"/>
      <c r="K174" s="635"/>
      <c r="L174" s="635"/>
      <c r="M174" s="636"/>
      <c r="N174" s="580"/>
    </row>
    <row r="175" spans="7:14" x14ac:dyDescent="0.2">
      <c r="G175" s="634"/>
      <c r="H175" s="635"/>
      <c r="I175" s="635"/>
      <c r="J175" s="635"/>
      <c r="K175" s="635"/>
      <c r="L175" s="635"/>
      <c r="M175" s="636"/>
      <c r="N175" s="580"/>
    </row>
    <row r="176" spans="7:14" x14ac:dyDescent="0.2">
      <c r="G176" s="634"/>
      <c r="H176" s="635"/>
      <c r="I176" s="635"/>
      <c r="J176" s="635"/>
      <c r="K176" s="635"/>
      <c r="L176" s="635"/>
      <c r="M176" s="636"/>
      <c r="N176" s="580"/>
    </row>
    <row r="177" spans="7:14" x14ac:dyDescent="0.2">
      <c r="G177" s="634"/>
      <c r="H177" s="635"/>
      <c r="I177" s="635"/>
      <c r="J177" s="635"/>
      <c r="K177" s="635"/>
      <c r="L177" s="635"/>
      <c r="M177" s="636"/>
      <c r="N177" s="580"/>
    </row>
    <row r="178" spans="7:14" x14ac:dyDescent="0.2">
      <c r="G178" s="634"/>
      <c r="H178" s="635"/>
      <c r="I178" s="635"/>
      <c r="J178" s="635"/>
      <c r="K178" s="635"/>
      <c r="L178" s="635"/>
      <c r="M178" s="636"/>
      <c r="N178" s="580"/>
    </row>
    <row r="179" spans="7:14" x14ac:dyDescent="0.2">
      <c r="G179" s="634"/>
      <c r="H179" s="635"/>
      <c r="I179" s="635"/>
      <c r="J179" s="635"/>
      <c r="K179" s="635"/>
      <c r="L179" s="635"/>
      <c r="M179" s="636"/>
      <c r="N179" s="580"/>
    </row>
    <row r="180" spans="7:14" x14ac:dyDescent="0.2">
      <c r="G180" s="634"/>
      <c r="H180" s="635"/>
      <c r="I180" s="635"/>
      <c r="J180" s="635"/>
      <c r="K180" s="635"/>
      <c r="L180" s="635"/>
      <c r="M180" s="636"/>
      <c r="N180" s="580"/>
    </row>
    <row r="181" spans="7:14" x14ac:dyDescent="0.2">
      <c r="G181" s="634"/>
      <c r="H181" s="635"/>
      <c r="I181" s="635"/>
      <c r="J181" s="635"/>
      <c r="K181" s="635"/>
      <c r="L181" s="635"/>
      <c r="M181" s="636"/>
      <c r="N181" s="580"/>
    </row>
    <row r="182" spans="7:14" x14ac:dyDescent="0.2">
      <c r="G182" s="634"/>
      <c r="H182" s="635"/>
      <c r="I182" s="635"/>
      <c r="J182" s="635"/>
      <c r="K182" s="635"/>
      <c r="L182" s="635"/>
      <c r="M182" s="636"/>
      <c r="N182" s="580"/>
    </row>
    <row r="183" spans="7:14" x14ac:dyDescent="0.2">
      <c r="G183" s="634"/>
      <c r="H183" s="635"/>
      <c r="I183" s="635"/>
      <c r="J183" s="635"/>
      <c r="K183" s="635"/>
      <c r="L183" s="635"/>
      <c r="M183" s="636"/>
      <c r="N183" s="580"/>
    </row>
    <row r="184" spans="7:14" x14ac:dyDescent="0.2">
      <c r="G184" s="634"/>
      <c r="H184" s="635"/>
      <c r="I184" s="635"/>
      <c r="J184" s="635"/>
      <c r="K184" s="635"/>
      <c r="L184" s="635"/>
      <c r="M184" s="636"/>
      <c r="N184" s="580"/>
    </row>
    <row r="185" spans="7:14" x14ac:dyDescent="0.2">
      <c r="G185" s="634"/>
      <c r="H185" s="635"/>
      <c r="I185" s="635"/>
      <c r="J185" s="635"/>
      <c r="K185" s="635"/>
      <c r="L185" s="635"/>
      <c r="M185" s="636"/>
      <c r="N185" s="580"/>
    </row>
    <row r="186" spans="7:14" x14ac:dyDescent="0.2">
      <c r="G186" s="634"/>
      <c r="H186" s="635"/>
      <c r="I186" s="635"/>
      <c r="J186" s="635"/>
      <c r="K186" s="635"/>
      <c r="L186" s="635"/>
      <c r="M186" s="636"/>
      <c r="N186" s="580"/>
    </row>
    <row r="187" spans="7:14" x14ac:dyDescent="0.2">
      <c r="G187" s="634"/>
      <c r="H187" s="635"/>
      <c r="I187" s="635"/>
      <c r="J187" s="635"/>
      <c r="K187" s="635"/>
      <c r="L187" s="635"/>
      <c r="M187" s="636"/>
      <c r="N187" s="580"/>
    </row>
    <row r="188" spans="7:14" x14ac:dyDescent="0.2">
      <c r="G188" s="634"/>
      <c r="H188" s="635"/>
      <c r="I188" s="635"/>
      <c r="J188" s="635"/>
      <c r="K188" s="635"/>
      <c r="L188" s="635"/>
      <c r="M188" s="636"/>
      <c r="N188" s="580"/>
    </row>
    <row r="189" spans="7:14" x14ac:dyDescent="0.2">
      <c r="G189" s="634"/>
      <c r="H189" s="635"/>
      <c r="I189" s="635"/>
      <c r="J189" s="635"/>
      <c r="K189" s="635"/>
      <c r="L189" s="635"/>
      <c r="M189" s="636"/>
      <c r="N189" s="580"/>
    </row>
    <row r="190" spans="7:14" x14ac:dyDescent="0.2">
      <c r="G190" s="634"/>
      <c r="H190" s="635"/>
      <c r="I190" s="635"/>
      <c r="J190" s="635"/>
      <c r="K190" s="635"/>
      <c r="L190" s="635"/>
      <c r="M190" s="636"/>
      <c r="N190" s="580"/>
    </row>
    <row r="191" spans="7:14" x14ac:dyDescent="0.2">
      <c r="G191" s="634"/>
      <c r="H191" s="635"/>
      <c r="I191" s="635"/>
      <c r="J191" s="635"/>
      <c r="K191" s="635"/>
      <c r="L191" s="635"/>
      <c r="M191" s="636"/>
      <c r="N191" s="580"/>
    </row>
    <row r="192" spans="7:14" x14ac:dyDescent="0.2">
      <c r="G192" s="634"/>
      <c r="H192" s="635"/>
      <c r="I192" s="635"/>
      <c r="J192" s="635"/>
      <c r="K192" s="635"/>
      <c r="L192" s="635"/>
      <c r="M192" s="636"/>
      <c r="N192" s="580"/>
    </row>
    <row r="193" spans="7:14" x14ac:dyDescent="0.2">
      <c r="G193" s="634"/>
      <c r="H193" s="635"/>
      <c r="I193" s="635"/>
      <c r="J193" s="635"/>
      <c r="K193" s="635"/>
      <c r="L193" s="635"/>
      <c r="M193" s="636"/>
      <c r="N193" s="580"/>
    </row>
    <row r="194" spans="7:14" x14ac:dyDescent="0.2">
      <c r="G194" s="634"/>
      <c r="H194" s="635"/>
      <c r="I194" s="635"/>
      <c r="J194" s="635"/>
      <c r="K194" s="635"/>
      <c r="L194" s="635"/>
      <c r="M194" s="636"/>
      <c r="N194" s="580"/>
    </row>
    <row r="195" spans="7:14" x14ac:dyDescent="0.2">
      <c r="G195" s="634"/>
      <c r="H195" s="635"/>
      <c r="I195" s="635"/>
      <c r="J195" s="635"/>
      <c r="K195" s="635"/>
      <c r="L195" s="635"/>
      <c r="M195" s="636"/>
      <c r="N195" s="580"/>
    </row>
    <row r="196" spans="7:14" x14ac:dyDescent="0.2">
      <c r="G196" s="634"/>
      <c r="H196" s="635"/>
      <c r="I196" s="635"/>
      <c r="J196" s="635"/>
      <c r="K196" s="635"/>
      <c r="L196" s="635"/>
      <c r="M196" s="636"/>
      <c r="N196" s="580"/>
    </row>
    <row r="197" spans="7:14" x14ac:dyDescent="0.2">
      <c r="G197" s="634"/>
      <c r="H197" s="635"/>
      <c r="I197" s="635"/>
      <c r="J197" s="635"/>
      <c r="K197" s="635"/>
      <c r="L197" s="635"/>
      <c r="M197" s="636"/>
      <c r="N197" s="580"/>
    </row>
    <row r="198" spans="7:14" x14ac:dyDescent="0.2">
      <c r="G198" s="634"/>
      <c r="H198" s="635"/>
      <c r="I198" s="635"/>
      <c r="J198" s="635"/>
      <c r="K198" s="635"/>
      <c r="L198" s="635"/>
      <c r="M198" s="636"/>
      <c r="N198" s="580"/>
    </row>
    <row r="199" spans="7:14" x14ac:dyDescent="0.2">
      <c r="G199" s="634"/>
      <c r="H199" s="635"/>
      <c r="I199" s="635"/>
      <c r="J199" s="635"/>
      <c r="K199" s="635"/>
      <c r="L199" s="635"/>
      <c r="M199" s="636"/>
      <c r="N199" s="580"/>
    </row>
    <row r="200" spans="7:14" x14ac:dyDescent="0.2">
      <c r="G200" s="634"/>
      <c r="H200" s="635"/>
      <c r="I200" s="635"/>
      <c r="J200" s="635"/>
      <c r="K200" s="635"/>
      <c r="L200" s="635"/>
      <c r="M200" s="636"/>
      <c r="N200" s="580"/>
    </row>
    <row r="201" spans="7:14" x14ac:dyDescent="0.2">
      <c r="G201" s="634"/>
      <c r="H201" s="635"/>
      <c r="I201" s="635"/>
      <c r="J201" s="635"/>
      <c r="K201" s="635"/>
      <c r="L201" s="635"/>
      <c r="M201" s="636"/>
      <c r="N201" s="580"/>
    </row>
    <row r="202" spans="7:14" x14ac:dyDescent="0.2">
      <c r="G202" s="634"/>
      <c r="H202" s="635"/>
      <c r="I202" s="635"/>
      <c r="J202" s="635"/>
      <c r="K202" s="635"/>
      <c r="L202" s="635"/>
      <c r="M202" s="636"/>
      <c r="N202" s="580"/>
    </row>
    <row r="203" spans="7:14" x14ac:dyDescent="0.2">
      <c r="G203" s="634"/>
      <c r="H203" s="635"/>
      <c r="I203" s="635"/>
      <c r="J203" s="635"/>
      <c r="K203" s="635"/>
      <c r="L203" s="635"/>
      <c r="M203" s="636"/>
      <c r="N203" s="580"/>
    </row>
    <row r="204" spans="7:14" x14ac:dyDescent="0.2">
      <c r="G204" s="634"/>
      <c r="H204" s="635"/>
      <c r="I204" s="635"/>
      <c r="J204" s="635"/>
      <c r="K204" s="635"/>
      <c r="L204" s="635"/>
      <c r="M204" s="636"/>
      <c r="N204" s="580"/>
    </row>
    <row r="205" spans="7:14" x14ac:dyDescent="0.2">
      <c r="G205" s="634"/>
      <c r="H205" s="635"/>
      <c r="I205" s="635"/>
      <c r="J205" s="635"/>
      <c r="K205" s="635"/>
      <c r="L205" s="635"/>
      <c r="M205" s="636"/>
      <c r="N205" s="580"/>
    </row>
    <row r="206" spans="7:14" x14ac:dyDescent="0.2">
      <c r="G206" s="634"/>
      <c r="H206" s="635"/>
      <c r="I206" s="635"/>
      <c r="J206" s="635"/>
      <c r="K206" s="635"/>
      <c r="L206" s="635"/>
      <c r="M206" s="636"/>
      <c r="N206" s="580"/>
    </row>
    <row r="207" spans="7:14" x14ac:dyDescent="0.2">
      <c r="G207" s="634"/>
      <c r="H207" s="635"/>
      <c r="I207" s="635"/>
      <c r="J207" s="635"/>
      <c r="K207" s="635"/>
      <c r="L207" s="635"/>
      <c r="M207" s="636"/>
      <c r="N207" s="580"/>
    </row>
    <row r="208" spans="7:14" x14ac:dyDescent="0.2">
      <c r="G208" s="634"/>
      <c r="H208" s="635"/>
      <c r="I208" s="635"/>
      <c r="J208" s="635"/>
      <c r="K208" s="635"/>
      <c r="L208" s="635"/>
      <c r="M208" s="636"/>
      <c r="N208" s="580"/>
    </row>
    <row r="209" spans="7:14" x14ac:dyDescent="0.2">
      <c r="G209" s="634"/>
      <c r="H209" s="635"/>
      <c r="I209" s="635"/>
      <c r="J209" s="635"/>
      <c r="K209" s="635"/>
      <c r="L209" s="635"/>
      <c r="M209" s="636"/>
      <c r="N209" s="580"/>
    </row>
    <row r="210" spans="7:14" x14ac:dyDescent="0.2">
      <c r="G210" s="634"/>
      <c r="H210" s="635"/>
      <c r="I210" s="635"/>
      <c r="J210" s="635"/>
      <c r="K210" s="635"/>
      <c r="L210" s="635"/>
      <c r="M210" s="636"/>
      <c r="N210" s="580"/>
    </row>
    <row r="211" spans="7:14" x14ac:dyDescent="0.2">
      <c r="G211" s="634"/>
      <c r="H211" s="635"/>
      <c r="I211" s="635"/>
      <c r="J211" s="635"/>
      <c r="K211" s="635"/>
      <c r="L211" s="635"/>
      <c r="M211" s="636"/>
      <c r="N211" s="580"/>
    </row>
    <row r="212" spans="7:14" x14ac:dyDescent="0.2">
      <c r="G212" s="634"/>
      <c r="H212" s="635"/>
      <c r="I212" s="635"/>
      <c r="J212" s="635"/>
      <c r="K212" s="635"/>
      <c r="L212" s="635"/>
      <c r="M212" s="636"/>
      <c r="N212" s="580"/>
    </row>
    <row r="213" spans="7:14" x14ac:dyDescent="0.2">
      <c r="G213" s="634"/>
      <c r="H213" s="635"/>
      <c r="I213" s="635"/>
      <c r="J213" s="635"/>
      <c r="K213" s="635"/>
      <c r="L213" s="635"/>
      <c r="M213" s="636"/>
      <c r="N213" s="580"/>
    </row>
    <row r="214" spans="7:14" x14ac:dyDescent="0.2">
      <c r="G214" s="634"/>
      <c r="H214" s="635"/>
      <c r="I214" s="635"/>
      <c r="J214" s="635"/>
      <c r="K214" s="635"/>
      <c r="L214" s="635"/>
      <c r="M214" s="636"/>
      <c r="N214" s="580"/>
    </row>
    <row r="215" spans="7:14" x14ac:dyDescent="0.2">
      <c r="G215" s="634"/>
      <c r="H215" s="635"/>
      <c r="I215" s="635"/>
      <c r="J215" s="635"/>
      <c r="K215" s="635"/>
      <c r="L215" s="635"/>
      <c r="M215" s="636"/>
      <c r="N215" s="580"/>
    </row>
    <row r="216" spans="7:14" x14ac:dyDescent="0.2">
      <c r="G216" s="634"/>
      <c r="H216" s="635"/>
      <c r="I216" s="635"/>
      <c r="J216" s="635"/>
      <c r="K216" s="635"/>
      <c r="L216" s="635"/>
      <c r="M216" s="636"/>
      <c r="N216" s="580"/>
    </row>
    <row r="217" spans="7:14" x14ac:dyDescent="0.2">
      <c r="G217" s="634"/>
      <c r="H217" s="635"/>
      <c r="I217" s="635"/>
      <c r="J217" s="635"/>
      <c r="K217" s="635"/>
      <c r="L217" s="635"/>
      <c r="M217" s="636"/>
      <c r="N217" s="580"/>
    </row>
    <row r="218" spans="7:14" x14ac:dyDescent="0.2">
      <c r="G218" s="634"/>
      <c r="H218" s="635"/>
      <c r="I218" s="635"/>
      <c r="J218" s="635"/>
      <c r="K218" s="635"/>
      <c r="L218" s="635"/>
      <c r="M218" s="636"/>
      <c r="N218" s="580"/>
    </row>
    <row r="219" spans="7:14" x14ac:dyDescent="0.2">
      <c r="G219" s="634"/>
      <c r="H219" s="635"/>
      <c r="I219" s="635"/>
      <c r="J219" s="635"/>
      <c r="K219" s="635"/>
      <c r="L219" s="635"/>
      <c r="M219" s="636"/>
      <c r="N219" s="580"/>
    </row>
    <row r="220" spans="7:14" x14ac:dyDescent="0.2">
      <c r="G220" s="634"/>
      <c r="H220" s="635"/>
      <c r="I220" s="635"/>
      <c r="J220" s="635"/>
      <c r="K220" s="635"/>
      <c r="L220" s="635"/>
      <c r="M220" s="636"/>
      <c r="N220" s="580"/>
    </row>
    <row r="221" spans="7:14" x14ac:dyDescent="0.2">
      <c r="G221" s="634"/>
      <c r="H221" s="635"/>
      <c r="I221" s="635"/>
      <c r="J221" s="635"/>
      <c r="K221" s="635"/>
      <c r="L221" s="635"/>
      <c r="M221" s="636"/>
      <c r="N221" s="580"/>
    </row>
    <row r="222" spans="7:14" x14ac:dyDescent="0.2">
      <c r="G222" s="634"/>
      <c r="H222" s="635"/>
      <c r="I222" s="635"/>
      <c r="J222" s="635"/>
      <c r="K222" s="635"/>
      <c r="L222" s="635"/>
      <c r="M222" s="636"/>
      <c r="N222" s="580"/>
    </row>
    <row r="223" spans="7:14" x14ac:dyDescent="0.2">
      <c r="G223" s="634"/>
      <c r="H223" s="635"/>
      <c r="I223" s="635"/>
      <c r="J223" s="635"/>
      <c r="K223" s="635"/>
      <c r="L223" s="635"/>
      <c r="M223" s="636"/>
      <c r="N223" s="580"/>
    </row>
    <row r="224" spans="7:14" x14ac:dyDescent="0.2">
      <c r="G224" s="634"/>
      <c r="H224" s="635"/>
      <c r="I224" s="635"/>
      <c r="J224" s="635"/>
      <c r="K224" s="635"/>
      <c r="L224" s="635"/>
      <c r="M224" s="636"/>
      <c r="N224" s="580"/>
    </row>
    <row r="225" spans="7:14" x14ac:dyDescent="0.2">
      <c r="G225" s="634"/>
      <c r="H225" s="635"/>
      <c r="I225" s="635"/>
      <c r="J225" s="635"/>
      <c r="K225" s="635"/>
      <c r="L225" s="635"/>
      <c r="M225" s="636"/>
      <c r="N225" s="580"/>
    </row>
    <row r="226" spans="7:14" x14ac:dyDescent="0.2">
      <c r="G226" s="634"/>
      <c r="H226" s="635"/>
      <c r="I226" s="635"/>
      <c r="J226" s="635"/>
      <c r="K226" s="635"/>
      <c r="L226" s="635"/>
      <c r="M226" s="636"/>
      <c r="N226" s="580"/>
    </row>
    <row r="227" spans="7:14" x14ac:dyDescent="0.2">
      <c r="G227" s="634"/>
      <c r="H227" s="635"/>
      <c r="I227" s="635"/>
      <c r="J227" s="635"/>
      <c r="K227" s="635"/>
      <c r="L227" s="635"/>
      <c r="M227" s="636"/>
      <c r="N227" s="580"/>
    </row>
    <row r="228" spans="7:14" x14ac:dyDescent="0.2">
      <c r="G228" s="634"/>
      <c r="H228" s="635"/>
      <c r="I228" s="635"/>
      <c r="J228" s="635"/>
      <c r="K228" s="635"/>
      <c r="L228" s="635"/>
      <c r="M228" s="636"/>
      <c r="N228" s="580"/>
    </row>
    <row r="229" spans="7:14" x14ac:dyDescent="0.2">
      <c r="G229" s="634"/>
      <c r="H229" s="635"/>
      <c r="I229" s="635"/>
      <c r="J229" s="635"/>
      <c r="K229" s="635"/>
      <c r="L229" s="635"/>
      <c r="M229" s="636"/>
      <c r="N229" s="580"/>
    </row>
    <row r="230" spans="7:14" x14ac:dyDescent="0.2">
      <c r="G230" s="634"/>
      <c r="H230" s="635"/>
      <c r="I230" s="635"/>
      <c r="J230" s="635"/>
      <c r="K230" s="635"/>
      <c r="L230" s="635"/>
      <c r="M230" s="636"/>
      <c r="N230" s="580"/>
    </row>
    <row r="231" spans="7:14" x14ac:dyDescent="0.2">
      <c r="G231" s="634"/>
      <c r="H231" s="635"/>
      <c r="I231" s="635"/>
      <c r="J231" s="635"/>
      <c r="K231" s="635"/>
      <c r="L231" s="635"/>
      <c r="M231" s="636"/>
      <c r="N231" s="580"/>
    </row>
    <row r="232" spans="7:14" x14ac:dyDescent="0.2">
      <c r="G232" s="634"/>
      <c r="H232" s="635"/>
      <c r="I232" s="635"/>
      <c r="J232" s="635"/>
      <c r="K232" s="635"/>
      <c r="L232" s="635"/>
      <c r="M232" s="636"/>
      <c r="N232" s="580"/>
    </row>
    <row r="233" spans="7:14" x14ac:dyDescent="0.2">
      <c r="G233" s="634"/>
      <c r="H233" s="635"/>
      <c r="I233" s="635"/>
      <c r="J233" s="635"/>
      <c r="K233" s="635"/>
      <c r="L233" s="635"/>
      <c r="M233" s="636"/>
      <c r="N233" s="580"/>
    </row>
    <row r="234" spans="7:14" x14ac:dyDescent="0.2">
      <c r="G234" s="634"/>
      <c r="H234" s="635"/>
      <c r="I234" s="635"/>
      <c r="J234" s="635"/>
      <c r="K234" s="635"/>
      <c r="L234" s="635"/>
      <c r="M234" s="636"/>
      <c r="N234" s="580"/>
    </row>
    <row r="235" spans="7:14" x14ac:dyDescent="0.2">
      <c r="G235" s="634"/>
      <c r="H235" s="635"/>
      <c r="I235" s="635"/>
      <c r="J235" s="635"/>
      <c r="K235" s="635"/>
      <c r="L235" s="635"/>
      <c r="M235" s="636"/>
      <c r="N235" s="580"/>
    </row>
    <row r="236" spans="7:14" x14ac:dyDescent="0.2">
      <c r="G236" s="634"/>
      <c r="H236" s="635"/>
      <c r="I236" s="635"/>
      <c r="J236" s="635"/>
      <c r="K236" s="635"/>
      <c r="L236" s="635"/>
      <c r="M236" s="636"/>
      <c r="N236" s="580"/>
    </row>
    <row r="237" spans="7:14" x14ac:dyDescent="0.2">
      <c r="G237" s="634"/>
      <c r="H237" s="635"/>
      <c r="I237" s="635"/>
      <c r="J237" s="635"/>
      <c r="K237" s="635"/>
      <c r="L237" s="635"/>
      <c r="M237" s="636"/>
      <c r="N237" s="580"/>
    </row>
    <row r="238" spans="7:14" x14ac:dyDescent="0.2">
      <c r="G238" s="634"/>
      <c r="H238" s="635"/>
      <c r="I238" s="635"/>
      <c r="J238" s="635"/>
      <c r="K238" s="635"/>
      <c r="L238" s="635"/>
      <c r="M238" s="636"/>
      <c r="N238" s="580"/>
    </row>
    <row r="239" spans="7:14" x14ac:dyDescent="0.2">
      <c r="G239" s="634"/>
      <c r="H239" s="635"/>
      <c r="I239" s="635"/>
      <c r="J239" s="635"/>
      <c r="K239" s="635"/>
      <c r="L239" s="635"/>
      <c r="M239" s="636"/>
      <c r="N239" s="580"/>
    </row>
    <row r="240" spans="7:14" x14ac:dyDescent="0.2">
      <c r="G240" s="634"/>
      <c r="H240" s="635"/>
      <c r="I240" s="635"/>
      <c r="J240" s="635"/>
      <c r="K240" s="635"/>
      <c r="L240" s="635"/>
      <c r="M240" s="636"/>
      <c r="N240" s="580"/>
    </row>
    <row r="241" spans="7:14" x14ac:dyDescent="0.2">
      <c r="G241" s="634"/>
      <c r="H241" s="635"/>
      <c r="I241" s="635"/>
      <c r="J241" s="635"/>
      <c r="K241" s="635"/>
      <c r="L241" s="635"/>
      <c r="M241" s="636"/>
      <c r="N241" s="580"/>
    </row>
    <row r="242" spans="7:14" x14ac:dyDescent="0.2">
      <c r="G242" s="634"/>
      <c r="H242" s="635"/>
      <c r="I242" s="635"/>
      <c r="J242" s="635"/>
      <c r="K242" s="635"/>
      <c r="L242" s="635"/>
      <c r="M242" s="636"/>
      <c r="N242" s="580"/>
    </row>
    <row r="243" spans="7:14" x14ac:dyDescent="0.2">
      <c r="G243" s="634"/>
      <c r="H243" s="635"/>
      <c r="I243" s="635"/>
      <c r="J243" s="635"/>
      <c r="K243" s="635"/>
      <c r="L243" s="635"/>
      <c r="M243" s="636"/>
      <c r="N243" s="580"/>
    </row>
    <row r="244" spans="7:14" x14ac:dyDescent="0.2">
      <c r="G244" s="634"/>
      <c r="H244" s="635"/>
      <c r="I244" s="635"/>
      <c r="J244" s="635"/>
      <c r="K244" s="635"/>
      <c r="L244" s="635"/>
      <c r="M244" s="636"/>
      <c r="N244" s="580"/>
    </row>
    <row r="245" spans="7:14" x14ac:dyDescent="0.2">
      <c r="G245" s="634"/>
      <c r="H245" s="635"/>
      <c r="I245" s="635"/>
      <c r="J245" s="635"/>
      <c r="K245" s="635"/>
      <c r="L245" s="635"/>
      <c r="M245" s="636"/>
      <c r="N245" s="580"/>
    </row>
    <row r="246" spans="7:14" x14ac:dyDescent="0.2">
      <c r="G246" s="634"/>
      <c r="H246" s="635"/>
      <c r="I246" s="635"/>
      <c r="J246" s="635"/>
      <c r="K246" s="635"/>
      <c r="L246" s="635"/>
      <c r="M246" s="636"/>
      <c r="N246" s="580"/>
    </row>
    <row r="247" spans="7:14" x14ac:dyDescent="0.2">
      <c r="G247" s="634"/>
      <c r="H247" s="635"/>
      <c r="I247" s="635"/>
      <c r="J247" s="635"/>
      <c r="K247" s="635"/>
      <c r="L247" s="635"/>
      <c r="M247" s="636"/>
      <c r="N247" s="580"/>
    </row>
    <row r="248" spans="7:14" x14ac:dyDescent="0.2">
      <c r="G248" s="634"/>
      <c r="H248" s="635"/>
      <c r="I248" s="635"/>
      <c r="J248" s="635"/>
      <c r="K248" s="635"/>
      <c r="L248" s="635"/>
      <c r="M248" s="636"/>
      <c r="N248" s="580"/>
    </row>
    <row r="249" spans="7:14" x14ac:dyDescent="0.2">
      <c r="G249" s="634"/>
      <c r="H249" s="635"/>
      <c r="I249" s="635"/>
      <c r="J249" s="635"/>
      <c r="K249" s="635"/>
      <c r="L249" s="635"/>
      <c r="M249" s="636"/>
      <c r="N249" s="580"/>
    </row>
    <row r="250" spans="7:14" x14ac:dyDescent="0.2">
      <c r="G250" s="634"/>
      <c r="H250" s="635"/>
      <c r="I250" s="635"/>
      <c r="J250" s="635"/>
      <c r="K250" s="635"/>
      <c r="L250" s="635"/>
      <c r="M250" s="636"/>
      <c r="N250" s="580"/>
    </row>
    <row r="251" spans="7:14" x14ac:dyDescent="0.2">
      <c r="G251" s="634"/>
      <c r="H251" s="635"/>
      <c r="I251" s="635"/>
      <c r="J251" s="635"/>
      <c r="K251" s="635"/>
      <c r="L251" s="635"/>
      <c r="M251" s="636"/>
      <c r="N251" s="580"/>
    </row>
    <row r="252" spans="7:14" x14ac:dyDescent="0.2">
      <c r="G252" s="634"/>
      <c r="H252" s="635"/>
      <c r="I252" s="635"/>
      <c r="J252" s="635"/>
      <c r="K252" s="635"/>
      <c r="L252" s="635"/>
      <c r="M252" s="636"/>
      <c r="N252" s="580"/>
    </row>
    <row r="253" spans="7:14" x14ac:dyDescent="0.2">
      <c r="G253" s="634"/>
      <c r="H253" s="635"/>
      <c r="I253" s="635"/>
      <c r="J253" s="635"/>
      <c r="K253" s="635"/>
      <c r="L253" s="635"/>
      <c r="M253" s="636"/>
      <c r="N253" s="580"/>
    </row>
    <row r="254" spans="7:14" x14ac:dyDescent="0.2">
      <c r="G254" s="634"/>
      <c r="H254" s="635"/>
      <c r="I254" s="635"/>
      <c r="J254" s="635"/>
      <c r="K254" s="635"/>
      <c r="L254" s="635"/>
      <c r="M254" s="636"/>
      <c r="N254" s="580"/>
    </row>
    <row r="255" spans="7:14" x14ac:dyDescent="0.2">
      <c r="G255" s="634"/>
      <c r="H255" s="635"/>
      <c r="I255" s="635"/>
      <c r="J255" s="635"/>
      <c r="K255" s="635"/>
      <c r="L255" s="635"/>
      <c r="M255" s="636"/>
      <c r="N255" s="580"/>
    </row>
    <row r="256" spans="7:14" x14ac:dyDescent="0.2">
      <c r="G256" s="634"/>
      <c r="H256" s="635"/>
      <c r="I256" s="635"/>
      <c r="J256" s="635"/>
      <c r="K256" s="635"/>
      <c r="L256" s="635"/>
      <c r="M256" s="636"/>
      <c r="N256" s="580"/>
    </row>
    <row r="257" spans="7:14" x14ac:dyDescent="0.2">
      <c r="G257" s="634"/>
      <c r="H257" s="635"/>
      <c r="I257" s="635"/>
      <c r="J257" s="635"/>
      <c r="K257" s="635"/>
      <c r="L257" s="635"/>
      <c r="M257" s="636"/>
      <c r="N257" s="580"/>
    </row>
    <row r="258" spans="7:14" x14ac:dyDescent="0.2">
      <c r="G258" s="634"/>
      <c r="H258" s="635"/>
      <c r="I258" s="635"/>
      <c r="J258" s="635"/>
      <c r="K258" s="635"/>
      <c r="L258" s="635"/>
      <c r="M258" s="636"/>
      <c r="N258" s="580"/>
    </row>
    <row r="259" spans="7:14" x14ac:dyDescent="0.2">
      <c r="G259" s="634"/>
      <c r="H259" s="635"/>
      <c r="I259" s="635"/>
      <c r="J259" s="635"/>
      <c r="K259" s="635"/>
      <c r="L259" s="635"/>
      <c r="M259" s="636"/>
      <c r="N259" s="580"/>
    </row>
    <row r="260" spans="7:14" x14ac:dyDescent="0.2">
      <c r="G260" s="634"/>
      <c r="H260" s="635"/>
      <c r="I260" s="635"/>
      <c r="J260" s="635"/>
      <c r="K260" s="635"/>
      <c r="L260" s="635"/>
      <c r="M260" s="636"/>
      <c r="N260" s="580"/>
    </row>
    <row r="261" spans="7:14" x14ac:dyDescent="0.2">
      <c r="G261" s="634"/>
      <c r="H261" s="635"/>
      <c r="I261" s="635"/>
      <c r="J261" s="635"/>
      <c r="K261" s="635"/>
      <c r="L261" s="635"/>
      <c r="M261" s="636"/>
      <c r="N261" s="580"/>
    </row>
    <row r="262" spans="7:14" x14ac:dyDescent="0.2">
      <c r="G262" s="634"/>
      <c r="H262" s="635"/>
      <c r="I262" s="635"/>
      <c r="J262" s="635"/>
      <c r="K262" s="635"/>
      <c r="L262" s="635"/>
      <c r="M262" s="636"/>
      <c r="N262" s="580"/>
    </row>
    <row r="263" spans="7:14" x14ac:dyDescent="0.2">
      <c r="G263" s="634"/>
      <c r="H263" s="635"/>
      <c r="I263" s="635"/>
      <c r="J263" s="635"/>
      <c r="K263" s="635"/>
      <c r="L263" s="635"/>
      <c r="M263" s="636"/>
      <c r="N263" s="580"/>
    </row>
    <row r="264" spans="7:14" x14ac:dyDescent="0.2">
      <c r="G264" s="634"/>
      <c r="H264" s="635"/>
      <c r="I264" s="635"/>
      <c r="J264" s="635"/>
      <c r="K264" s="635"/>
      <c r="L264" s="635"/>
      <c r="M264" s="636"/>
      <c r="N264" s="580"/>
    </row>
    <row r="265" spans="7:14" x14ac:dyDescent="0.2">
      <c r="G265" s="634"/>
      <c r="H265" s="635"/>
      <c r="I265" s="635"/>
      <c r="J265" s="635"/>
      <c r="K265" s="635"/>
      <c r="L265" s="635"/>
      <c r="M265" s="636"/>
      <c r="N265" s="580"/>
    </row>
    <row r="266" spans="7:14" x14ac:dyDescent="0.2">
      <c r="G266" s="634"/>
      <c r="H266" s="635"/>
      <c r="I266" s="635"/>
      <c r="J266" s="635"/>
      <c r="K266" s="635"/>
      <c r="L266" s="635"/>
      <c r="M266" s="636"/>
      <c r="N266" s="580"/>
    </row>
    <row r="267" spans="7:14" x14ac:dyDescent="0.2">
      <c r="G267" s="634"/>
      <c r="H267" s="635"/>
      <c r="I267" s="635"/>
      <c r="J267" s="635"/>
      <c r="K267" s="635"/>
      <c r="L267" s="635"/>
      <c r="M267" s="636"/>
      <c r="N267" s="580"/>
    </row>
    <row r="268" spans="7:14" x14ac:dyDescent="0.2">
      <c r="G268" s="634"/>
      <c r="H268" s="635"/>
      <c r="I268" s="635"/>
      <c r="J268" s="635"/>
      <c r="K268" s="635"/>
      <c r="L268" s="635"/>
      <c r="M268" s="636"/>
      <c r="N268" s="580"/>
    </row>
    <row r="269" spans="7:14" x14ac:dyDescent="0.2">
      <c r="G269" s="634"/>
      <c r="H269" s="635"/>
      <c r="I269" s="635"/>
      <c r="J269" s="635"/>
      <c r="K269" s="635"/>
      <c r="L269" s="635"/>
      <c r="M269" s="636"/>
      <c r="N269" s="580"/>
    </row>
    <row r="270" spans="7:14" x14ac:dyDescent="0.2">
      <c r="G270" s="634"/>
      <c r="H270" s="635"/>
      <c r="I270" s="635"/>
      <c r="J270" s="635"/>
      <c r="K270" s="635"/>
      <c r="L270" s="635"/>
      <c r="M270" s="636"/>
      <c r="N270" s="580"/>
    </row>
    <row r="271" spans="7:14" x14ac:dyDescent="0.2">
      <c r="G271" s="634"/>
      <c r="H271" s="635"/>
      <c r="I271" s="635"/>
      <c r="J271" s="635"/>
      <c r="K271" s="635"/>
      <c r="L271" s="635"/>
      <c r="M271" s="636"/>
      <c r="N271" s="580"/>
    </row>
    <row r="272" spans="7:14" x14ac:dyDescent="0.2">
      <c r="G272" s="634"/>
      <c r="H272" s="635"/>
      <c r="I272" s="635"/>
      <c r="J272" s="635"/>
      <c r="K272" s="635"/>
      <c r="L272" s="635"/>
      <c r="M272" s="636"/>
      <c r="N272" s="580"/>
    </row>
    <row r="273" spans="7:14" x14ac:dyDescent="0.2">
      <c r="G273" s="634"/>
      <c r="H273" s="635"/>
      <c r="I273" s="635"/>
      <c r="J273" s="635"/>
      <c r="K273" s="635"/>
      <c r="L273" s="635"/>
      <c r="M273" s="636"/>
      <c r="N273" s="580"/>
    </row>
    <row r="274" spans="7:14" x14ac:dyDescent="0.2">
      <c r="G274" s="634"/>
      <c r="H274" s="635"/>
      <c r="I274" s="635"/>
      <c r="J274" s="635"/>
      <c r="K274" s="635"/>
      <c r="L274" s="635"/>
      <c r="M274" s="636"/>
      <c r="N274" s="580"/>
    </row>
    <row r="275" spans="7:14" x14ac:dyDescent="0.2">
      <c r="G275" s="634"/>
      <c r="H275" s="635"/>
      <c r="I275" s="635"/>
      <c r="J275" s="635"/>
      <c r="K275" s="635"/>
      <c r="L275" s="635"/>
      <c r="M275" s="636"/>
      <c r="N275" s="580"/>
    </row>
    <row r="276" spans="7:14" x14ac:dyDescent="0.2">
      <c r="G276" s="634"/>
      <c r="H276" s="635"/>
      <c r="I276" s="635"/>
      <c r="J276" s="635"/>
      <c r="K276" s="635"/>
      <c r="L276" s="635"/>
      <c r="M276" s="636"/>
      <c r="N276" s="580"/>
    </row>
    <row r="277" spans="7:14" x14ac:dyDescent="0.2">
      <c r="G277" s="634"/>
      <c r="H277" s="635"/>
      <c r="I277" s="635"/>
      <c r="J277" s="635"/>
      <c r="K277" s="635"/>
      <c r="L277" s="635"/>
      <c r="M277" s="636"/>
      <c r="N277" s="580"/>
    </row>
    <row r="278" spans="7:14" x14ac:dyDescent="0.2">
      <c r="G278" s="634"/>
      <c r="H278" s="635"/>
      <c r="I278" s="635"/>
      <c r="J278" s="635"/>
      <c r="K278" s="635"/>
      <c r="L278" s="635"/>
      <c r="M278" s="636"/>
      <c r="N278" s="580"/>
    </row>
    <row r="279" spans="7:14" x14ac:dyDescent="0.2">
      <c r="G279" s="634"/>
      <c r="H279" s="635"/>
      <c r="I279" s="635"/>
      <c r="J279" s="635"/>
      <c r="K279" s="635"/>
      <c r="L279" s="635"/>
      <c r="M279" s="636"/>
      <c r="N279" s="580"/>
    </row>
    <row r="280" spans="7:14" x14ac:dyDescent="0.2">
      <c r="G280" s="634"/>
      <c r="H280" s="635"/>
      <c r="I280" s="635"/>
      <c r="J280" s="635"/>
      <c r="K280" s="635"/>
      <c r="L280" s="635"/>
      <c r="M280" s="636"/>
      <c r="N280" s="580"/>
    </row>
    <row r="281" spans="7:14" x14ac:dyDescent="0.2">
      <c r="G281" s="634"/>
      <c r="H281" s="635"/>
      <c r="I281" s="635"/>
      <c r="J281" s="635"/>
      <c r="K281" s="635"/>
      <c r="L281" s="635"/>
      <c r="M281" s="636"/>
      <c r="N281" s="580"/>
    </row>
    <row r="282" spans="7:14" x14ac:dyDescent="0.2">
      <c r="G282" s="634"/>
      <c r="H282" s="635"/>
      <c r="I282" s="635"/>
      <c r="J282" s="635"/>
      <c r="K282" s="635"/>
      <c r="L282" s="635"/>
      <c r="M282" s="636"/>
      <c r="N282" s="580"/>
    </row>
    <row r="283" spans="7:14" x14ac:dyDescent="0.2">
      <c r="G283" s="634"/>
      <c r="H283" s="635"/>
      <c r="I283" s="635"/>
      <c r="J283" s="635"/>
      <c r="K283" s="635"/>
      <c r="L283" s="635"/>
      <c r="M283" s="636"/>
      <c r="N283" s="580"/>
    </row>
    <row r="284" spans="7:14" x14ac:dyDescent="0.2">
      <c r="G284" s="634"/>
      <c r="H284" s="635"/>
      <c r="I284" s="635"/>
      <c r="J284" s="635"/>
      <c r="K284" s="635"/>
      <c r="L284" s="635"/>
      <c r="M284" s="636"/>
      <c r="N284" s="580"/>
    </row>
    <row r="285" spans="7:14" x14ac:dyDescent="0.2">
      <c r="G285" s="634"/>
      <c r="H285" s="635"/>
      <c r="I285" s="635"/>
      <c r="J285" s="635"/>
      <c r="K285" s="635"/>
      <c r="L285" s="635"/>
      <c r="M285" s="636"/>
      <c r="N285" s="580"/>
    </row>
    <row r="286" spans="7:14" x14ac:dyDescent="0.2">
      <c r="G286" s="634"/>
      <c r="H286" s="635"/>
      <c r="I286" s="635"/>
      <c r="J286" s="635"/>
      <c r="K286" s="635"/>
      <c r="L286" s="635"/>
      <c r="M286" s="636"/>
      <c r="N286" s="580"/>
    </row>
    <row r="287" spans="7:14" x14ac:dyDescent="0.2">
      <c r="G287" s="634"/>
      <c r="H287" s="635"/>
      <c r="I287" s="635"/>
      <c r="J287" s="635"/>
      <c r="K287" s="635"/>
      <c r="L287" s="635"/>
      <c r="M287" s="636"/>
      <c r="N287" s="580"/>
    </row>
    <row r="288" spans="7:14" x14ac:dyDescent="0.2">
      <c r="G288" s="634"/>
      <c r="H288" s="635"/>
      <c r="I288" s="635"/>
      <c r="J288" s="635"/>
      <c r="K288" s="635"/>
      <c r="L288" s="635"/>
      <c r="M288" s="636"/>
      <c r="N288" s="580"/>
    </row>
    <row r="289" spans="7:14" x14ac:dyDescent="0.2">
      <c r="G289" s="634"/>
      <c r="H289" s="635"/>
      <c r="I289" s="635"/>
      <c r="J289" s="635"/>
      <c r="K289" s="635"/>
      <c r="L289" s="635"/>
      <c r="M289" s="636"/>
      <c r="N289" s="580"/>
    </row>
    <row r="290" spans="7:14" x14ac:dyDescent="0.2">
      <c r="G290" s="634"/>
      <c r="H290" s="635"/>
      <c r="I290" s="635"/>
      <c r="J290" s="635"/>
      <c r="K290" s="635"/>
      <c r="L290" s="635"/>
      <c r="M290" s="636"/>
      <c r="N290" s="580"/>
    </row>
    <row r="291" spans="7:14" x14ac:dyDescent="0.2">
      <c r="G291" s="634"/>
      <c r="H291" s="635"/>
      <c r="I291" s="635"/>
      <c r="J291" s="635"/>
      <c r="K291" s="635"/>
      <c r="L291" s="635"/>
      <c r="M291" s="636"/>
      <c r="N291" s="580"/>
    </row>
    <row r="292" spans="7:14" x14ac:dyDescent="0.2">
      <c r="G292" s="634"/>
      <c r="H292" s="635"/>
      <c r="I292" s="635"/>
      <c r="J292" s="635"/>
      <c r="K292" s="635"/>
      <c r="L292" s="635"/>
      <c r="M292" s="636"/>
      <c r="N292" s="580"/>
    </row>
    <row r="293" spans="7:14" x14ac:dyDescent="0.2">
      <c r="G293" s="634"/>
      <c r="H293" s="635"/>
      <c r="I293" s="635"/>
      <c r="J293" s="635"/>
      <c r="K293" s="635"/>
      <c r="L293" s="635"/>
      <c r="M293" s="636"/>
      <c r="N293" s="580"/>
    </row>
    <row r="294" spans="7:14" x14ac:dyDescent="0.2">
      <c r="G294" s="634"/>
      <c r="H294" s="635"/>
      <c r="I294" s="635"/>
      <c r="J294" s="635"/>
      <c r="K294" s="635"/>
      <c r="L294" s="635"/>
      <c r="M294" s="636"/>
      <c r="N294" s="580"/>
    </row>
    <row r="295" spans="7:14" x14ac:dyDescent="0.2">
      <c r="G295" s="634"/>
      <c r="H295" s="635"/>
      <c r="I295" s="635"/>
      <c r="J295" s="635"/>
      <c r="K295" s="635"/>
      <c r="L295" s="635"/>
      <c r="M295" s="636"/>
      <c r="N295" s="580"/>
    </row>
    <row r="296" spans="7:14" x14ac:dyDescent="0.2">
      <c r="G296" s="634"/>
      <c r="H296" s="635"/>
      <c r="I296" s="635"/>
      <c r="J296" s="635"/>
      <c r="K296" s="635"/>
      <c r="L296" s="635"/>
      <c r="M296" s="636"/>
      <c r="N296" s="580"/>
    </row>
    <row r="297" spans="7:14" x14ac:dyDescent="0.2">
      <c r="G297" s="634"/>
      <c r="H297" s="635"/>
      <c r="I297" s="635"/>
      <c r="J297" s="635"/>
      <c r="K297" s="635"/>
      <c r="L297" s="635"/>
      <c r="M297" s="636"/>
      <c r="N297" s="580"/>
    </row>
    <row r="298" spans="7:14" x14ac:dyDescent="0.2">
      <c r="G298" s="634"/>
      <c r="H298" s="635"/>
      <c r="I298" s="635"/>
      <c r="J298" s="635"/>
      <c r="K298" s="635"/>
      <c r="L298" s="635"/>
      <c r="M298" s="636"/>
      <c r="N298" s="580"/>
    </row>
    <row r="299" spans="7:14" x14ac:dyDescent="0.2">
      <c r="G299" s="634"/>
      <c r="H299" s="635"/>
      <c r="I299" s="635"/>
      <c r="J299" s="635"/>
      <c r="K299" s="635"/>
      <c r="L299" s="635"/>
      <c r="M299" s="636"/>
      <c r="N299" s="580"/>
    </row>
    <row r="300" spans="7:14" x14ac:dyDescent="0.2">
      <c r="G300" s="634"/>
      <c r="H300" s="635"/>
      <c r="I300" s="635"/>
      <c r="J300" s="635"/>
      <c r="K300" s="635"/>
      <c r="L300" s="635"/>
      <c r="M300" s="636"/>
      <c r="N300" s="580"/>
    </row>
    <row r="301" spans="7:14" x14ac:dyDescent="0.2">
      <c r="G301" s="634"/>
      <c r="H301" s="635"/>
      <c r="I301" s="635"/>
      <c r="J301" s="635"/>
      <c r="K301" s="635"/>
      <c r="L301" s="635"/>
      <c r="M301" s="636"/>
      <c r="N301" s="580"/>
    </row>
    <row r="302" spans="7:14" x14ac:dyDescent="0.2">
      <c r="G302" s="634"/>
      <c r="H302" s="635"/>
      <c r="I302" s="635"/>
      <c r="J302" s="635"/>
      <c r="K302" s="635"/>
      <c r="L302" s="635"/>
      <c r="M302" s="636"/>
      <c r="N302" s="580"/>
    </row>
    <row r="303" spans="7:14" x14ac:dyDescent="0.2">
      <c r="G303" s="634"/>
      <c r="H303" s="635"/>
      <c r="I303" s="635"/>
      <c r="J303" s="635"/>
      <c r="K303" s="635"/>
      <c r="L303" s="635"/>
      <c r="M303" s="636"/>
      <c r="N303" s="580"/>
    </row>
    <row r="304" spans="7:14" x14ac:dyDescent="0.2">
      <c r="G304" s="634"/>
      <c r="H304" s="635"/>
      <c r="I304" s="635"/>
      <c r="J304" s="635"/>
      <c r="K304" s="635"/>
      <c r="L304" s="635"/>
      <c r="M304" s="636"/>
      <c r="N304" s="580"/>
    </row>
    <row r="305" spans="7:14" x14ac:dyDescent="0.2">
      <c r="G305" s="634"/>
      <c r="H305" s="635"/>
      <c r="I305" s="635"/>
      <c r="J305" s="635"/>
      <c r="K305" s="635"/>
      <c r="L305" s="635"/>
      <c r="M305" s="636"/>
      <c r="N305" s="580"/>
    </row>
    <row r="306" spans="7:14" x14ac:dyDescent="0.2">
      <c r="G306" s="634"/>
      <c r="H306" s="635"/>
      <c r="I306" s="635"/>
      <c r="J306" s="635"/>
      <c r="K306" s="635"/>
      <c r="L306" s="635"/>
      <c r="M306" s="636"/>
      <c r="N306" s="580"/>
    </row>
    <row r="307" spans="7:14" x14ac:dyDescent="0.2">
      <c r="G307" s="634"/>
      <c r="H307" s="635"/>
      <c r="I307" s="635"/>
      <c r="J307" s="635"/>
      <c r="K307" s="635"/>
      <c r="L307" s="635"/>
      <c r="M307" s="636"/>
      <c r="N307" s="580"/>
    </row>
    <row r="308" spans="7:14" x14ac:dyDescent="0.2">
      <c r="G308" s="634"/>
      <c r="H308" s="635"/>
      <c r="I308" s="635"/>
      <c r="J308" s="635"/>
      <c r="K308" s="635"/>
      <c r="L308" s="635"/>
      <c r="M308" s="636"/>
      <c r="N308" s="580"/>
    </row>
    <row r="309" spans="7:14" x14ac:dyDescent="0.2">
      <c r="G309" s="634"/>
      <c r="H309" s="635"/>
      <c r="I309" s="635"/>
      <c r="J309" s="635"/>
      <c r="K309" s="635"/>
      <c r="L309" s="635"/>
      <c r="M309" s="636"/>
      <c r="N309" s="580"/>
    </row>
    <row r="310" spans="7:14" x14ac:dyDescent="0.2">
      <c r="G310" s="634"/>
      <c r="H310" s="635"/>
      <c r="I310" s="635"/>
      <c r="J310" s="635"/>
      <c r="K310" s="635"/>
      <c r="L310" s="635"/>
      <c r="M310" s="636"/>
      <c r="N310" s="580"/>
    </row>
    <row r="311" spans="7:14" x14ac:dyDescent="0.2">
      <c r="G311" s="634"/>
      <c r="H311" s="635"/>
      <c r="I311" s="635"/>
      <c r="J311" s="635"/>
      <c r="K311" s="635"/>
      <c r="L311" s="635"/>
      <c r="M311" s="636"/>
      <c r="N311" s="580"/>
    </row>
    <row r="312" spans="7:14" x14ac:dyDescent="0.2">
      <c r="G312" s="634"/>
      <c r="H312" s="635"/>
      <c r="I312" s="635"/>
      <c r="J312" s="635"/>
      <c r="K312" s="635"/>
      <c r="L312" s="635"/>
      <c r="M312" s="636"/>
      <c r="N312" s="580"/>
    </row>
    <row r="313" spans="7:14" x14ac:dyDescent="0.2">
      <c r="G313" s="634"/>
      <c r="H313" s="635"/>
      <c r="I313" s="635"/>
      <c r="J313" s="635"/>
      <c r="K313" s="635"/>
      <c r="L313" s="635"/>
      <c r="M313" s="636"/>
      <c r="N313" s="580"/>
    </row>
    <row r="314" spans="7:14" x14ac:dyDescent="0.2">
      <c r="G314" s="634"/>
      <c r="H314" s="635"/>
      <c r="I314" s="635"/>
      <c r="J314" s="635"/>
      <c r="K314" s="635"/>
      <c r="L314" s="635"/>
      <c r="M314" s="636"/>
      <c r="N314" s="580"/>
    </row>
    <row r="315" spans="7:14" x14ac:dyDescent="0.2">
      <c r="G315" s="634"/>
      <c r="H315" s="635"/>
      <c r="I315" s="635"/>
      <c r="J315" s="635"/>
      <c r="K315" s="635"/>
      <c r="L315" s="635"/>
      <c r="M315" s="636"/>
      <c r="N315" s="580"/>
    </row>
    <row r="316" spans="7:14" x14ac:dyDescent="0.2">
      <c r="G316" s="634"/>
      <c r="H316" s="635"/>
      <c r="I316" s="635"/>
      <c r="J316" s="635"/>
      <c r="K316" s="635"/>
      <c r="L316" s="635"/>
      <c r="M316" s="636"/>
      <c r="N316" s="580"/>
    </row>
    <row r="317" spans="7:14" x14ac:dyDescent="0.2">
      <c r="G317" s="634"/>
      <c r="H317" s="635"/>
      <c r="I317" s="635"/>
      <c r="J317" s="635"/>
      <c r="K317" s="635"/>
      <c r="L317" s="635"/>
      <c r="M317" s="636"/>
      <c r="N317" s="580"/>
    </row>
    <row r="318" spans="7:14" x14ac:dyDescent="0.2">
      <c r="G318" s="634"/>
      <c r="H318" s="635"/>
      <c r="I318" s="635"/>
      <c r="J318" s="635"/>
      <c r="K318" s="635"/>
      <c r="L318" s="635"/>
      <c r="M318" s="636"/>
      <c r="N318" s="580"/>
    </row>
    <row r="319" spans="7:14" x14ac:dyDescent="0.2">
      <c r="G319" s="634"/>
      <c r="H319" s="635"/>
      <c r="I319" s="635"/>
      <c r="J319" s="635"/>
      <c r="K319" s="635"/>
      <c r="L319" s="635"/>
      <c r="M319" s="636"/>
      <c r="N319" s="580"/>
    </row>
    <row r="320" spans="7:14" x14ac:dyDescent="0.2">
      <c r="G320" s="634"/>
      <c r="H320" s="635"/>
      <c r="I320" s="635"/>
      <c r="J320" s="635"/>
      <c r="K320" s="635"/>
      <c r="L320" s="635"/>
      <c r="M320" s="636"/>
      <c r="N320" s="580"/>
    </row>
    <row r="321" spans="7:14" x14ac:dyDescent="0.2">
      <c r="G321" s="634"/>
      <c r="H321" s="635"/>
      <c r="I321" s="635"/>
      <c r="J321" s="635"/>
      <c r="K321" s="635"/>
      <c r="L321" s="635"/>
      <c r="M321" s="636"/>
      <c r="N321" s="580"/>
    </row>
    <row r="322" spans="7:14" x14ac:dyDescent="0.2">
      <c r="G322" s="634"/>
      <c r="H322" s="635"/>
      <c r="I322" s="635"/>
      <c r="J322" s="635"/>
      <c r="K322" s="635"/>
      <c r="L322" s="635"/>
      <c r="M322" s="636"/>
      <c r="N322" s="580"/>
    </row>
    <row r="323" spans="7:14" x14ac:dyDescent="0.2">
      <c r="G323" s="634"/>
      <c r="H323" s="635"/>
      <c r="I323" s="635"/>
      <c r="J323" s="635"/>
      <c r="K323" s="635"/>
      <c r="L323" s="635"/>
      <c r="M323" s="636"/>
      <c r="N323" s="580"/>
    </row>
    <row r="324" spans="7:14" x14ac:dyDescent="0.2">
      <c r="G324" s="634"/>
      <c r="H324" s="635"/>
      <c r="I324" s="635"/>
      <c r="J324" s="635"/>
      <c r="K324" s="635"/>
      <c r="L324" s="635"/>
      <c r="M324" s="636"/>
      <c r="N324" s="580"/>
    </row>
    <row r="325" spans="7:14" x14ac:dyDescent="0.2">
      <c r="G325" s="634"/>
      <c r="H325" s="635"/>
      <c r="I325" s="635"/>
      <c r="J325" s="635"/>
      <c r="K325" s="635"/>
      <c r="L325" s="635"/>
      <c r="M325" s="636"/>
      <c r="N325" s="580"/>
    </row>
    <row r="326" spans="7:14" x14ac:dyDescent="0.2">
      <c r="G326" s="634"/>
      <c r="H326" s="635"/>
      <c r="I326" s="635"/>
      <c r="J326" s="635"/>
      <c r="K326" s="635"/>
      <c r="L326" s="635"/>
      <c r="M326" s="636"/>
      <c r="N326" s="580"/>
    </row>
    <row r="327" spans="7:14" x14ac:dyDescent="0.2">
      <c r="G327" s="1039"/>
      <c r="H327" s="1040"/>
      <c r="I327" s="1040"/>
      <c r="J327" s="1040"/>
      <c r="K327" s="1040"/>
      <c r="L327" s="1040"/>
      <c r="M327" s="636"/>
      <c r="N327" s="580"/>
    </row>
    <row r="328" spans="7:14" x14ac:dyDescent="0.2">
      <c r="G328" s="1039"/>
      <c r="H328" s="1040"/>
      <c r="I328" s="1040"/>
      <c r="J328" s="1040"/>
      <c r="K328" s="1040"/>
      <c r="L328" s="1040"/>
      <c r="M328" s="636"/>
      <c r="N328" s="580"/>
    </row>
    <row r="329" spans="7:14" x14ac:dyDescent="0.2">
      <c r="G329" s="1039"/>
      <c r="H329" s="1040"/>
      <c r="I329" s="1040"/>
      <c r="J329" s="1040"/>
      <c r="K329" s="1040"/>
      <c r="L329" s="1040"/>
      <c r="M329" s="636"/>
      <c r="N329" s="580"/>
    </row>
    <row r="330" spans="7:14" x14ac:dyDescent="0.2">
      <c r="G330" s="1039"/>
      <c r="H330" s="1040"/>
      <c r="I330" s="1040"/>
      <c r="J330" s="1040"/>
      <c r="K330" s="1040"/>
      <c r="L330" s="1040"/>
      <c r="M330" s="636"/>
      <c r="N330" s="580"/>
    </row>
    <row r="331" spans="7:14" x14ac:dyDescent="0.2">
      <c r="G331" s="1039"/>
      <c r="H331" s="1040"/>
      <c r="I331" s="1040"/>
      <c r="J331" s="1040"/>
      <c r="K331" s="1040"/>
      <c r="L331" s="1040"/>
      <c r="M331" s="636"/>
      <c r="N331" s="580"/>
    </row>
    <row r="332" spans="7:14" x14ac:dyDescent="0.2">
      <c r="G332" s="1039"/>
      <c r="H332" s="1040"/>
      <c r="I332" s="1040"/>
      <c r="J332" s="1040"/>
      <c r="K332" s="1040"/>
      <c r="L332" s="1040"/>
      <c r="M332" s="636"/>
      <c r="N332" s="580"/>
    </row>
    <row r="333" spans="7:14" x14ac:dyDescent="0.2">
      <c r="G333" s="1039"/>
      <c r="H333" s="1040"/>
      <c r="I333" s="1040"/>
      <c r="J333" s="1040"/>
      <c r="K333" s="1040"/>
      <c r="L333" s="1040"/>
      <c r="M333" s="636"/>
      <c r="N333" s="580"/>
    </row>
    <row r="334" spans="7:14" x14ac:dyDescent="0.2">
      <c r="G334" s="1039"/>
      <c r="H334" s="1040"/>
      <c r="I334" s="1040"/>
      <c r="J334" s="1040"/>
      <c r="K334" s="1040"/>
      <c r="L334" s="1040"/>
      <c r="M334" s="636"/>
      <c r="N334" s="580"/>
    </row>
    <row r="335" spans="7:14" x14ac:dyDescent="0.2">
      <c r="G335" s="1039"/>
      <c r="H335" s="1040"/>
      <c r="I335" s="1040"/>
      <c r="J335" s="1040"/>
      <c r="K335" s="1040"/>
      <c r="L335" s="1040"/>
      <c r="M335" s="636"/>
      <c r="N335" s="580"/>
    </row>
    <row r="336" spans="7:14" x14ac:dyDescent="0.2">
      <c r="G336" s="1039"/>
      <c r="H336" s="1040"/>
      <c r="I336" s="1040"/>
      <c r="J336" s="1040"/>
      <c r="K336" s="1040"/>
      <c r="L336" s="1040"/>
      <c r="M336" s="636"/>
      <c r="N336" s="580"/>
    </row>
    <row r="337" spans="7:14" x14ac:dyDescent="0.2">
      <c r="G337" s="1039"/>
      <c r="H337" s="1040"/>
      <c r="I337" s="1040"/>
      <c r="J337" s="1040"/>
      <c r="K337" s="1040"/>
      <c r="L337" s="1040"/>
      <c r="M337" s="636"/>
      <c r="N337" s="580"/>
    </row>
    <row r="338" spans="7:14" x14ac:dyDescent="0.2">
      <c r="G338" s="1039"/>
      <c r="H338" s="1040"/>
      <c r="I338" s="1040"/>
      <c r="J338" s="1040"/>
      <c r="K338" s="1040"/>
      <c r="L338" s="1040"/>
      <c r="M338" s="636"/>
      <c r="N338" s="580"/>
    </row>
    <row r="339" spans="7:14" x14ac:dyDescent="0.2">
      <c r="G339" s="1039"/>
      <c r="H339" s="1040"/>
      <c r="I339" s="1040"/>
      <c r="J339" s="1040"/>
      <c r="K339" s="1040"/>
      <c r="L339" s="1040"/>
      <c r="M339" s="636"/>
      <c r="N339" s="580"/>
    </row>
    <row r="340" spans="7:14" x14ac:dyDescent="0.2">
      <c r="G340" s="1039"/>
      <c r="H340" s="1040"/>
      <c r="I340" s="1040"/>
      <c r="J340" s="1040"/>
      <c r="K340" s="1040"/>
      <c r="L340" s="1040"/>
      <c r="M340" s="636"/>
      <c r="N340" s="580"/>
    </row>
    <row r="341" spans="7:14" x14ac:dyDescent="0.2">
      <c r="G341" s="1039"/>
      <c r="H341" s="1040"/>
      <c r="I341" s="1040"/>
      <c r="J341" s="1040"/>
      <c r="K341" s="1040"/>
      <c r="L341" s="1040"/>
      <c r="M341" s="636"/>
      <c r="N341" s="580"/>
    </row>
    <row r="342" spans="7:14" x14ac:dyDescent="0.2">
      <c r="G342" s="1039"/>
      <c r="H342" s="1040"/>
      <c r="I342" s="1040"/>
      <c r="J342" s="1040"/>
      <c r="K342" s="1040"/>
      <c r="L342" s="1040"/>
      <c r="M342" s="636"/>
      <c r="N342" s="580"/>
    </row>
    <row r="343" spans="7:14" x14ac:dyDescent="0.2">
      <c r="G343" s="1039"/>
      <c r="H343" s="1040"/>
      <c r="I343" s="1040"/>
      <c r="J343" s="1040"/>
      <c r="K343" s="1040"/>
      <c r="L343" s="1040"/>
      <c r="M343" s="636"/>
      <c r="N343" s="580"/>
    </row>
    <row r="344" spans="7:14" x14ac:dyDescent="0.2">
      <c r="G344" s="1039"/>
      <c r="H344" s="1040"/>
      <c r="I344" s="1040"/>
      <c r="J344" s="1040"/>
      <c r="K344" s="1040"/>
      <c r="L344" s="1040"/>
      <c r="M344" s="636"/>
      <c r="N344" s="580"/>
    </row>
    <row r="345" spans="7:14" x14ac:dyDescent="0.2">
      <c r="G345" s="1039"/>
      <c r="H345" s="1040"/>
      <c r="I345" s="1040"/>
      <c r="J345" s="1040"/>
      <c r="K345" s="1040"/>
      <c r="L345" s="1040"/>
      <c r="M345" s="636"/>
      <c r="N345" s="580"/>
    </row>
    <row r="346" spans="7:14" x14ac:dyDescent="0.2">
      <c r="G346" s="1039"/>
      <c r="H346" s="1040"/>
      <c r="I346" s="1040"/>
      <c r="J346" s="1040"/>
      <c r="K346" s="1040"/>
      <c r="L346" s="1040"/>
      <c r="M346" s="636"/>
      <c r="N346" s="580"/>
    </row>
    <row r="347" spans="7:14" x14ac:dyDescent="0.2">
      <c r="G347" s="1039"/>
      <c r="H347" s="1040"/>
      <c r="I347" s="1040"/>
      <c r="J347" s="1040"/>
      <c r="K347" s="1040"/>
      <c r="L347" s="1040"/>
      <c r="M347" s="636"/>
      <c r="N347" s="580"/>
    </row>
    <row r="348" spans="7:14" x14ac:dyDescent="0.2">
      <c r="G348" s="1039"/>
      <c r="H348" s="1040"/>
      <c r="I348" s="1040"/>
      <c r="J348" s="1040"/>
      <c r="K348" s="1040"/>
      <c r="L348" s="1040"/>
      <c r="M348" s="636"/>
      <c r="N348" s="580"/>
    </row>
    <row r="349" spans="7:14" x14ac:dyDescent="0.2">
      <c r="G349" s="1039"/>
      <c r="H349" s="1040"/>
      <c r="I349" s="1040"/>
      <c r="J349" s="1040"/>
      <c r="K349" s="1040"/>
      <c r="L349" s="1040"/>
      <c r="M349" s="636"/>
      <c r="N349" s="580"/>
    </row>
    <row r="350" spans="7:14" x14ac:dyDescent="0.2">
      <c r="G350" s="1039"/>
      <c r="H350" s="1040"/>
      <c r="I350" s="1040"/>
      <c r="J350" s="1040"/>
      <c r="K350" s="1040"/>
      <c r="L350" s="1040"/>
      <c r="M350" s="636"/>
      <c r="N350" s="580"/>
    </row>
    <row r="351" spans="7:14" x14ac:dyDescent="0.2">
      <c r="G351" s="1039"/>
      <c r="H351" s="1040"/>
      <c r="I351" s="1040"/>
      <c r="J351" s="1040"/>
      <c r="K351" s="1040"/>
      <c r="L351" s="1040"/>
      <c r="M351" s="636"/>
      <c r="N351" s="580"/>
    </row>
    <row r="352" spans="7:14" x14ac:dyDescent="0.2">
      <c r="G352" s="1039"/>
      <c r="H352" s="1040"/>
      <c r="I352" s="1040"/>
      <c r="J352" s="1040"/>
      <c r="K352" s="1040"/>
      <c r="L352" s="1040"/>
      <c r="M352" s="636"/>
      <c r="N352" s="580"/>
    </row>
    <row r="353" spans="7:14" x14ac:dyDescent="0.2">
      <c r="G353" s="1039"/>
      <c r="H353" s="1040"/>
      <c r="I353" s="1040"/>
      <c r="J353" s="1040"/>
      <c r="K353" s="1040"/>
      <c r="L353" s="1040"/>
      <c r="M353" s="636"/>
      <c r="N353" s="580"/>
    </row>
    <row r="354" spans="7:14" x14ac:dyDescent="0.2">
      <c r="G354" s="1039"/>
      <c r="H354" s="1040"/>
      <c r="I354" s="1040"/>
      <c r="J354" s="1040"/>
      <c r="K354" s="1040"/>
      <c r="L354" s="1040"/>
      <c r="M354" s="636"/>
      <c r="N354" s="580"/>
    </row>
    <row r="355" spans="7:14" x14ac:dyDescent="0.2">
      <c r="G355" s="1039"/>
      <c r="H355" s="1040"/>
      <c r="I355" s="1040"/>
      <c r="J355" s="1040"/>
      <c r="K355" s="1040"/>
      <c r="L355" s="1040"/>
      <c r="M355" s="636"/>
      <c r="N355" s="580"/>
    </row>
    <row r="356" spans="7:14" x14ac:dyDescent="0.2">
      <c r="G356" s="1039"/>
      <c r="H356" s="1040"/>
      <c r="I356" s="1040"/>
      <c r="J356" s="1040"/>
      <c r="K356" s="1040"/>
      <c r="L356" s="1040"/>
      <c r="M356" s="636"/>
      <c r="N356" s="580"/>
    </row>
    <row r="357" spans="7:14" x14ac:dyDescent="0.2">
      <c r="G357" s="1039"/>
      <c r="H357" s="1040"/>
      <c r="I357" s="1040"/>
      <c r="J357" s="1040"/>
      <c r="K357" s="1040"/>
      <c r="L357" s="1040"/>
      <c r="M357" s="636"/>
      <c r="N357" s="580"/>
    </row>
    <row r="358" spans="7:14" x14ac:dyDescent="0.2">
      <c r="G358" s="1039"/>
      <c r="H358" s="1040"/>
      <c r="I358" s="1040"/>
      <c r="J358" s="1040"/>
      <c r="K358" s="1040"/>
      <c r="L358" s="1040"/>
      <c r="M358" s="636"/>
      <c r="N358" s="580"/>
    </row>
    <row r="359" spans="7:14" x14ac:dyDescent="0.2">
      <c r="G359" s="1039"/>
      <c r="H359" s="1040"/>
      <c r="I359" s="1040"/>
      <c r="J359" s="1040"/>
      <c r="K359" s="1040"/>
      <c r="L359" s="1040"/>
      <c r="M359" s="636"/>
      <c r="N359" s="580"/>
    </row>
    <row r="360" spans="7:14" x14ac:dyDescent="0.2">
      <c r="G360" s="1039"/>
      <c r="H360" s="1040"/>
      <c r="I360" s="1040"/>
      <c r="J360" s="1040"/>
      <c r="K360" s="1040"/>
      <c r="L360" s="1040"/>
      <c r="M360" s="636"/>
      <c r="N360" s="580"/>
    </row>
    <row r="361" spans="7:14" x14ac:dyDescent="0.2">
      <c r="G361" s="1039"/>
      <c r="H361" s="1040"/>
      <c r="I361" s="1040"/>
      <c r="J361" s="1040"/>
      <c r="K361" s="1040"/>
      <c r="L361" s="1040"/>
      <c r="M361" s="636"/>
      <c r="N361" s="580"/>
    </row>
    <row r="362" spans="7:14" x14ac:dyDescent="0.2">
      <c r="G362" s="1039"/>
      <c r="H362" s="1040"/>
      <c r="I362" s="1040"/>
      <c r="J362" s="1040"/>
      <c r="K362" s="1040"/>
      <c r="L362" s="1040"/>
      <c r="M362" s="636"/>
      <c r="N362" s="580"/>
    </row>
    <row r="363" spans="7:14" x14ac:dyDescent="0.2">
      <c r="G363" s="1039"/>
      <c r="H363" s="1040"/>
      <c r="I363" s="1040"/>
      <c r="J363" s="1040"/>
      <c r="K363" s="1040"/>
      <c r="L363" s="1040"/>
      <c r="M363" s="636"/>
      <c r="N363" s="580"/>
    </row>
    <row r="364" spans="7:14" x14ac:dyDescent="0.2">
      <c r="G364" s="1039"/>
      <c r="H364" s="1040"/>
      <c r="I364" s="1040"/>
      <c r="J364" s="1040"/>
      <c r="K364" s="1040"/>
      <c r="L364" s="1040"/>
      <c r="M364" s="636"/>
      <c r="N364" s="580"/>
    </row>
    <row r="365" spans="7:14" x14ac:dyDescent="0.2">
      <c r="G365" s="1039"/>
      <c r="H365" s="1040"/>
      <c r="I365" s="1040"/>
      <c r="J365" s="1040"/>
      <c r="K365" s="1040"/>
      <c r="L365" s="1040"/>
      <c r="M365" s="636"/>
      <c r="N365" s="580"/>
    </row>
    <row r="366" spans="7:14" x14ac:dyDescent="0.2">
      <c r="G366" s="1039"/>
      <c r="H366" s="1040"/>
      <c r="I366" s="1040"/>
      <c r="J366" s="1040"/>
      <c r="K366" s="1040"/>
      <c r="L366" s="1040"/>
      <c r="M366" s="636"/>
      <c r="N366" s="580"/>
    </row>
    <row r="367" spans="7:14" x14ac:dyDescent="0.2">
      <c r="G367" s="1039"/>
      <c r="H367" s="1040"/>
      <c r="I367" s="1040"/>
      <c r="J367" s="1040"/>
      <c r="K367" s="1040"/>
      <c r="L367" s="1040"/>
      <c r="M367" s="636"/>
      <c r="N367" s="580"/>
    </row>
    <row r="368" spans="7:14" x14ac:dyDescent="0.2">
      <c r="G368" s="1039"/>
      <c r="H368" s="1040"/>
      <c r="I368" s="1040"/>
      <c r="J368" s="1040"/>
      <c r="K368" s="1040"/>
      <c r="L368" s="1040"/>
      <c r="M368" s="636"/>
      <c r="N368" s="580"/>
    </row>
    <row r="369" spans="7:14" x14ac:dyDescent="0.2">
      <c r="G369" s="1039"/>
      <c r="H369" s="1040"/>
      <c r="I369" s="1040"/>
      <c r="J369" s="1040"/>
      <c r="K369" s="1040"/>
      <c r="L369" s="1040"/>
      <c r="M369" s="636"/>
      <c r="N369" s="580"/>
    </row>
    <row r="370" spans="7:14" x14ac:dyDescent="0.2">
      <c r="G370" s="1039"/>
      <c r="H370" s="1040"/>
      <c r="I370" s="1040"/>
      <c r="J370" s="1040"/>
      <c r="K370" s="1040"/>
      <c r="L370" s="1040"/>
      <c r="M370" s="636"/>
      <c r="N370" s="580"/>
    </row>
    <row r="371" spans="7:14" x14ac:dyDescent="0.2">
      <c r="G371" s="1039"/>
      <c r="H371" s="1040"/>
      <c r="I371" s="1040"/>
      <c r="J371" s="1040"/>
      <c r="K371" s="1040"/>
      <c r="L371" s="1040"/>
      <c r="M371" s="636"/>
      <c r="N371" s="580"/>
    </row>
    <row r="372" spans="7:14" x14ac:dyDescent="0.2">
      <c r="G372" s="1039"/>
      <c r="H372" s="1040"/>
      <c r="I372" s="1040"/>
      <c r="J372" s="1040"/>
      <c r="K372" s="1040"/>
      <c r="L372" s="1040"/>
      <c r="M372" s="636"/>
      <c r="N372" s="580"/>
    </row>
    <row r="373" spans="7:14" x14ac:dyDescent="0.2">
      <c r="G373" s="1039"/>
      <c r="H373" s="1040"/>
      <c r="I373" s="1040"/>
      <c r="J373" s="1040"/>
      <c r="K373" s="1040"/>
      <c r="L373" s="1040"/>
      <c r="M373" s="636"/>
      <c r="N373" s="580"/>
    </row>
    <row r="374" spans="7:14" x14ac:dyDescent="0.2">
      <c r="G374" s="1039"/>
      <c r="H374" s="1040"/>
      <c r="I374" s="1040"/>
      <c r="J374" s="1040"/>
      <c r="K374" s="1040"/>
      <c r="L374" s="1040"/>
      <c r="M374" s="636"/>
      <c r="N374" s="580"/>
    </row>
    <row r="375" spans="7:14" x14ac:dyDescent="0.2">
      <c r="G375" s="1039"/>
      <c r="H375" s="1040"/>
      <c r="I375" s="1040"/>
      <c r="J375" s="1040"/>
      <c r="K375" s="1040"/>
      <c r="L375" s="1040"/>
      <c r="M375" s="636"/>
      <c r="N375" s="580"/>
    </row>
    <row r="376" spans="7:14" x14ac:dyDescent="0.2">
      <c r="G376" s="1039"/>
      <c r="H376" s="1040"/>
      <c r="I376" s="1040"/>
      <c r="J376" s="1040"/>
      <c r="K376" s="1040"/>
      <c r="L376" s="1040"/>
      <c r="M376" s="636"/>
      <c r="N376" s="580"/>
    </row>
    <row r="377" spans="7:14" x14ac:dyDescent="0.2">
      <c r="G377" s="1039"/>
      <c r="H377" s="1040"/>
      <c r="I377" s="1040"/>
      <c r="J377" s="1040"/>
      <c r="K377" s="1040"/>
      <c r="L377" s="1040"/>
      <c r="M377" s="636"/>
      <c r="N377" s="580"/>
    </row>
    <row r="378" spans="7:14" x14ac:dyDescent="0.2">
      <c r="G378" s="1039"/>
      <c r="H378" s="1040"/>
      <c r="I378" s="1040"/>
      <c r="J378" s="1040"/>
      <c r="K378" s="1040"/>
      <c r="L378" s="1040"/>
      <c r="M378" s="636"/>
      <c r="N378" s="580"/>
    </row>
    <row r="379" spans="7:14" x14ac:dyDescent="0.2">
      <c r="G379" s="1039"/>
      <c r="H379" s="1040"/>
      <c r="I379" s="1040"/>
      <c r="J379" s="1040"/>
      <c r="K379" s="1040"/>
      <c r="L379" s="1040"/>
      <c r="M379" s="636"/>
      <c r="N379" s="580"/>
    </row>
    <row r="380" spans="7:14" x14ac:dyDescent="0.2">
      <c r="G380" s="1039"/>
      <c r="H380" s="1040"/>
      <c r="I380" s="1040"/>
      <c r="J380" s="1040"/>
      <c r="K380" s="1040"/>
      <c r="L380" s="1040"/>
      <c r="M380" s="636"/>
      <c r="N380" s="580"/>
    </row>
    <row r="381" spans="7:14" x14ac:dyDescent="0.2">
      <c r="G381" s="1039"/>
      <c r="H381" s="1040"/>
      <c r="I381" s="1040"/>
      <c r="J381" s="1040"/>
      <c r="K381" s="1040"/>
      <c r="L381" s="1040"/>
      <c r="M381" s="636"/>
      <c r="N381" s="580"/>
    </row>
    <row r="382" spans="7:14" x14ac:dyDescent="0.2">
      <c r="G382" s="1039"/>
      <c r="H382" s="1040"/>
      <c r="I382" s="1040"/>
      <c r="J382" s="1040"/>
      <c r="K382" s="1040"/>
      <c r="L382" s="1040"/>
      <c r="M382" s="636"/>
      <c r="N382" s="580"/>
    </row>
    <row r="383" spans="7:14" x14ac:dyDescent="0.2">
      <c r="G383" s="1039"/>
      <c r="H383" s="1040"/>
      <c r="I383" s="1040"/>
      <c r="J383" s="1040"/>
      <c r="K383" s="1040"/>
      <c r="L383" s="1040"/>
      <c r="M383" s="636"/>
      <c r="N383" s="580"/>
    </row>
    <row r="384" spans="7:14" x14ac:dyDescent="0.2">
      <c r="G384" s="1039"/>
      <c r="H384" s="1040"/>
      <c r="I384" s="1040"/>
      <c r="J384" s="1040"/>
      <c r="K384" s="1040"/>
      <c r="L384" s="1040"/>
      <c r="M384" s="636"/>
      <c r="N384" s="580"/>
    </row>
    <row r="385" spans="7:14" x14ac:dyDescent="0.2">
      <c r="G385" s="1039"/>
      <c r="H385" s="1040"/>
      <c r="I385" s="1040"/>
      <c r="J385" s="1040"/>
      <c r="K385" s="1040"/>
      <c r="L385" s="1040"/>
      <c r="M385" s="636"/>
      <c r="N385" s="580"/>
    </row>
    <row r="386" spans="7:14" x14ac:dyDescent="0.2">
      <c r="G386" s="1039"/>
      <c r="H386" s="1040"/>
      <c r="I386" s="1040"/>
      <c r="J386" s="1040"/>
      <c r="K386" s="1040"/>
      <c r="L386" s="1040"/>
      <c r="M386" s="636"/>
      <c r="N386" s="580"/>
    </row>
    <row r="387" spans="7:14" x14ac:dyDescent="0.2">
      <c r="G387" s="1039"/>
      <c r="H387" s="1040"/>
      <c r="I387" s="1040"/>
      <c r="J387" s="1040"/>
      <c r="K387" s="1040"/>
      <c r="L387" s="1040"/>
      <c r="M387" s="636"/>
      <c r="N387" s="580"/>
    </row>
    <row r="388" spans="7:14" x14ac:dyDescent="0.2">
      <c r="G388" s="1039"/>
      <c r="H388" s="1040"/>
      <c r="I388" s="1040"/>
      <c r="J388" s="1040"/>
      <c r="K388" s="1040"/>
      <c r="L388" s="1040"/>
      <c r="M388" s="636"/>
      <c r="N388" s="580"/>
    </row>
    <row r="389" spans="7:14" x14ac:dyDescent="0.2">
      <c r="G389" s="1039"/>
      <c r="H389" s="1040"/>
      <c r="I389" s="1040"/>
      <c r="J389" s="1040"/>
      <c r="K389" s="1040"/>
      <c r="L389" s="1040"/>
      <c r="M389" s="636"/>
      <c r="N389" s="580"/>
    </row>
    <row r="390" spans="7:14" x14ac:dyDescent="0.2">
      <c r="G390" s="1039"/>
      <c r="H390" s="1040"/>
      <c r="I390" s="1040"/>
      <c r="J390" s="1040"/>
      <c r="K390" s="1040"/>
      <c r="L390" s="1040"/>
      <c r="M390" s="636"/>
      <c r="N390" s="580"/>
    </row>
    <row r="391" spans="7:14" x14ac:dyDescent="0.2">
      <c r="G391" s="1039"/>
      <c r="H391" s="1040"/>
      <c r="I391" s="1040"/>
      <c r="J391" s="1040"/>
      <c r="K391" s="1040"/>
      <c r="L391" s="1040"/>
      <c r="M391" s="636"/>
      <c r="N391" s="580"/>
    </row>
    <row r="392" spans="7:14" x14ac:dyDescent="0.2">
      <c r="G392" s="1039"/>
      <c r="H392" s="1040"/>
      <c r="I392" s="1040"/>
      <c r="J392" s="1040"/>
      <c r="K392" s="1040"/>
      <c r="L392" s="1040"/>
      <c r="M392" s="636"/>
      <c r="N392" s="580"/>
    </row>
    <row r="393" spans="7:14" x14ac:dyDescent="0.2">
      <c r="G393" s="1039"/>
      <c r="H393" s="1040"/>
      <c r="I393" s="1040"/>
      <c r="J393" s="1040"/>
      <c r="K393" s="1040"/>
      <c r="L393" s="1040"/>
      <c r="M393" s="636"/>
      <c r="N393" s="580"/>
    </row>
    <row r="394" spans="7:14" x14ac:dyDescent="0.2">
      <c r="G394" s="1039"/>
      <c r="H394" s="1040"/>
      <c r="I394" s="1040"/>
      <c r="J394" s="1040"/>
      <c r="K394" s="1040"/>
      <c r="L394" s="1040"/>
      <c r="M394" s="636"/>
      <c r="N394" s="580"/>
    </row>
    <row r="395" spans="7:14" x14ac:dyDescent="0.2">
      <c r="G395" s="1039"/>
      <c r="H395" s="1040"/>
      <c r="I395" s="1040"/>
      <c r="J395" s="1040"/>
      <c r="K395" s="1040"/>
      <c r="L395" s="1040"/>
      <c r="M395" s="636"/>
      <c r="N395" s="580"/>
    </row>
    <row r="396" spans="7:14" x14ac:dyDescent="0.2">
      <c r="G396" s="1039"/>
      <c r="H396" s="1040"/>
      <c r="I396" s="1040"/>
      <c r="J396" s="1040"/>
      <c r="K396" s="1040"/>
      <c r="L396" s="1040"/>
      <c r="M396" s="636"/>
      <c r="N396" s="580"/>
    </row>
    <row r="397" spans="7:14" x14ac:dyDescent="0.2">
      <c r="G397" s="1039"/>
      <c r="H397" s="1040"/>
      <c r="I397" s="1040"/>
      <c r="J397" s="1040"/>
      <c r="K397" s="1040"/>
      <c r="L397" s="1040"/>
      <c r="M397" s="636"/>
      <c r="N397" s="580"/>
    </row>
    <row r="398" spans="7:14" x14ac:dyDescent="0.2">
      <c r="G398" s="1039"/>
      <c r="H398" s="1040"/>
      <c r="I398" s="1040"/>
      <c r="J398" s="1040"/>
      <c r="K398" s="1040"/>
      <c r="L398" s="1040"/>
      <c r="M398" s="636"/>
      <c r="N398" s="580"/>
    </row>
    <row r="399" spans="7:14" x14ac:dyDescent="0.2">
      <c r="G399" s="1039"/>
      <c r="H399" s="1040"/>
      <c r="I399" s="1040"/>
      <c r="J399" s="1040"/>
      <c r="K399" s="1040"/>
      <c r="L399" s="1040"/>
      <c r="M399" s="636"/>
      <c r="N399" s="580"/>
    </row>
    <row r="400" spans="7:14" x14ac:dyDescent="0.2">
      <c r="G400" s="1039"/>
      <c r="H400" s="1040"/>
      <c r="I400" s="1040"/>
      <c r="J400" s="1040"/>
      <c r="K400" s="1040"/>
      <c r="L400" s="1040"/>
      <c r="M400" s="636"/>
      <c r="N400" s="580"/>
    </row>
    <row r="401" spans="7:14" x14ac:dyDescent="0.2">
      <c r="G401" s="1039"/>
      <c r="H401" s="1040"/>
      <c r="I401" s="1040"/>
      <c r="J401" s="1040"/>
      <c r="K401" s="1040"/>
      <c r="L401" s="1040"/>
      <c r="M401" s="636"/>
      <c r="N401" s="580"/>
    </row>
    <row r="402" spans="7:14" x14ac:dyDescent="0.2">
      <c r="G402" s="1039"/>
      <c r="H402" s="1040"/>
      <c r="I402" s="1040"/>
      <c r="J402" s="1040"/>
      <c r="K402" s="1040"/>
      <c r="L402" s="1040"/>
      <c r="M402" s="636"/>
      <c r="N402" s="580"/>
    </row>
    <row r="403" spans="7:14" x14ac:dyDescent="0.2">
      <c r="G403" s="1039"/>
      <c r="H403" s="1040"/>
      <c r="I403" s="1040"/>
      <c r="J403" s="1040"/>
      <c r="K403" s="1040"/>
      <c r="L403" s="1040"/>
      <c r="M403" s="636"/>
      <c r="N403" s="580"/>
    </row>
    <row r="404" spans="7:14" x14ac:dyDescent="0.2">
      <c r="G404" s="1039"/>
      <c r="H404" s="1040"/>
      <c r="I404" s="1040"/>
      <c r="J404" s="1040"/>
      <c r="K404" s="1040"/>
      <c r="L404" s="1040"/>
      <c r="M404" s="636"/>
      <c r="N404" s="580"/>
    </row>
    <row r="405" spans="7:14" x14ac:dyDescent="0.2">
      <c r="G405" s="1039"/>
      <c r="H405" s="1040"/>
      <c r="I405" s="1040"/>
      <c r="J405" s="1040"/>
      <c r="K405" s="1040"/>
      <c r="L405" s="1040"/>
      <c r="M405" s="636"/>
      <c r="N405" s="580"/>
    </row>
    <row r="406" spans="7:14" x14ac:dyDescent="0.2">
      <c r="G406" s="1039"/>
      <c r="H406" s="1040"/>
      <c r="I406" s="1040"/>
      <c r="J406" s="1040"/>
      <c r="K406" s="1040"/>
      <c r="L406" s="1040"/>
      <c r="M406" s="636"/>
      <c r="N406" s="580"/>
    </row>
    <row r="407" spans="7:14" x14ac:dyDescent="0.2">
      <c r="G407" s="1039"/>
      <c r="H407" s="1040"/>
      <c r="I407" s="1040"/>
      <c r="J407" s="1040"/>
      <c r="K407" s="1040"/>
      <c r="L407" s="1040"/>
      <c r="M407" s="636"/>
      <c r="N407" s="580"/>
    </row>
    <row r="408" spans="7:14" x14ac:dyDescent="0.2">
      <c r="G408" s="1039"/>
      <c r="H408" s="1040"/>
      <c r="I408" s="1040"/>
      <c r="J408" s="1040"/>
      <c r="K408" s="1040"/>
      <c r="L408" s="1040"/>
      <c r="M408" s="636"/>
      <c r="N408" s="580"/>
    </row>
    <row r="409" spans="7:14" x14ac:dyDescent="0.2">
      <c r="G409" s="1039"/>
      <c r="H409" s="1040"/>
      <c r="I409" s="1040"/>
      <c r="J409" s="1040"/>
      <c r="K409" s="1040"/>
      <c r="L409" s="1040"/>
      <c r="M409" s="636"/>
      <c r="N409" s="580"/>
    </row>
    <row r="410" spans="7:14" x14ac:dyDescent="0.2">
      <c r="G410" s="1039"/>
      <c r="H410" s="1040"/>
      <c r="I410" s="1040"/>
      <c r="J410" s="1040"/>
      <c r="K410" s="1040"/>
      <c r="L410" s="1040"/>
      <c r="M410" s="636"/>
      <c r="N410" s="580"/>
    </row>
    <row r="411" spans="7:14" x14ac:dyDescent="0.2">
      <c r="G411" s="1039"/>
      <c r="H411" s="1040"/>
      <c r="I411" s="1040"/>
      <c r="J411" s="1040"/>
      <c r="K411" s="1040"/>
      <c r="L411" s="1040"/>
      <c r="M411" s="636"/>
      <c r="N411" s="580"/>
    </row>
    <row r="412" spans="7:14" x14ac:dyDescent="0.2">
      <c r="G412" s="1039"/>
      <c r="H412" s="1040"/>
      <c r="I412" s="1040"/>
      <c r="J412" s="1040"/>
      <c r="K412" s="1040"/>
      <c r="L412" s="1040"/>
      <c r="M412" s="636"/>
      <c r="N412" s="580"/>
    </row>
    <row r="413" spans="7:14" x14ac:dyDescent="0.2">
      <c r="G413" s="1039"/>
      <c r="H413" s="1040"/>
      <c r="I413" s="1040"/>
      <c r="J413" s="1040"/>
      <c r="K413" s="1040"/>
      <c r="L413" s="1040"/>
      <c r="M413" s="636"/>
      <c r="N413" s="580"/>
    </row>
    <row r="414" spans="7:14" x14ac:dyDescent="0.2">
      <c r="G414" s="1039"/>
      <c r="H414" s="1040"/>
      <c r="I414" s="1040"/>
      <c r="J414" s="1040"/>
      <c r="K414" s="1040"/>
      <c r="L414" s="1040"/>
      <c r="M414" s="636"/>
      <c r="N414" s="580"/>
    </row>
    <row r="415" spans="7:14" x14ac:dyDescent="0.2">
      <c r="G415" s="1039"/>
      <c r="H415" s="1040"/>
      <c r="I415" s="1040"/>
      <c r="J415" s="1040"/>
      <c r="K415" s="1040"/>
      <c r="L415" s="1040"/>
      <c r="M415" s="636"/>
      <c r="N415" s="580"/>
    </row>
    <row r="416" spans="7:14" x14ac:dyDescent="0.2">
      <c r="G416" s="1039"/>
      <c r="H416" s="1040"/>
      <c r="I416" s="1040"/>
      <c r="J416" s="1040"/>
      <c r="K416" s="1040"/>
      <c r="L416" s="1040"/>
      <c r="M416" s="636"/>
      <c r="N416" s="580"/>
    </row>
    <row r="417" spans="7:14" x14ac:dyDescent="0.2">
      <c r="G417" s="1039"/>
      <c r="H417" s="1040"/>
      <c r="I417" s="1040"/>
      <c r="J417" s="1040"/>
      <c r="K417" s="1040"/>
      <c r="L417" s="1040"/>
      <c r="M417" s="636"/>
      <c r="N417" s="580"/>
    </row>
    <row r="418" spans="7:14" x14ac:dyDescent="0.2">
      <c r="G418" s="1039"/>
      <c r="H418" s="1040"/>
      <c r="I418" s="1040"/>
      <c r="J418" s="1040"/>
      <c r="K418" s="1040"/>
      <c r="L418" s="1040"/>
      <c r="M418" s="636"/>
      <c r="N418" s="580"/>
    </row>
    <row r="419" spans="7:14" x14ac:dyDescent="0.2">
      <c r="G419" s="1039"/>
      <c r="H419" s="1040"/>
      <c r="I419" s="1040"/>
      <c r="J419" s="1040"/>
      <c r="K419" s="1040"/>
      <c r="L419" s="1040"/>
      <c r="M419" s="636"/>
      <c r="N419" s="580"/>
    </row>
    <row r="420" spans="7:14" x14ac:dyDescent="0.2">
      <c r="G420" s="1039"/>
      <c r="H420" s="1040"/>
      <c r="I420" s="1040"/>
      <c r="J420" s="1040"/>
      <c r="K420" s="1040"/>
      <c r="L420" s="1040"/>
      <c r="M420" s="636"/>
      <c r="N420" s="580"/>
    </row>
    <row r="421" spans="7:14" x14ac:dyDescent="0.2">
      <c r="G421" s="1039"/>
      <c r="H421" s="1040"/>
      <c r="I421" s="1040"/>
      <c r="J421" s="1040"/>
      <c r="K421" s="1040"/>
      <c r="L421" s="1040"/>
      <c r="M421" s="636"/>
      <c r="N421" s="580"/>
    </row>
    <row r="422" spans="7:14" x14ac:dyDescent="0.2">
      <c r="G422" s="1039"/>
      <c r="H422" s="1040"/>
      <c r="I422" s="1040"/>
      <c r="J422" s="1040"/>
      <c r="K422" s="1040"/>
      <c r="L422" s="1040"/>
      <c r="M422" s="636"/>
      <c r="N422" s="580"/>
    </row>
    <row r="423" spans="7:14" x14ac:dyDescent="0.2">
      <c r="G423" s="1039"/>
      <c r="H423" s="1040"/>
      <c r="I423" s="1040"/>
      <c r="J423" s="1040"/>
      <c r="K423" s="1040"/>
      <c r="L423" s="1040"/>
      <c r="M423" s="636"/>
      <c r="N423" s="580"/>
    </row>
    <row r="424" spans="7:14" x14ac:dyDescent="0.2">
      <c r="G424" s="1039"/>
      <c r="H424" s="1040"/>
      <c r="I424" s="1040"/>
      <c r="J424" s="1040"/>
      <c r="K424" s="1040"/>
      <c r="L424" s="1040"/>
      <c r="M424" s="636"/>
      <c r="N424" s="580"/>
    </row>
    <row r="425" spans="7:14" x14ac:dyDescent="0.2">
      <c r="G425" s="1039"/>
      <c r="H425" s="1040"/>
      <c r="I425" s="1040"/>
      <c r="J425" s="1040"/>
      <c r="K425" s="1040"/>
      <c r="L425" s="1040"/>
      <c r="M425" s="636"/>
      <c r="N425" s="580"/>
    </row>
    <row r="426" spans="7:14" x14ac:dyDescent="0.2">
      <c r="G426" s="1039"/>
      <c r="H426" s="1040"/>
      <c r="I426" s="1040"/>
      <c r="J426" s="1040"/>
      <c r="K426" s="1040"/>
      <c r="L426" s="1040"/>
      <c r="M426" s="636"/>
      <c r="N426" s="580"/>
    </row>
    <row r="427" spans="7:14" x14ac:dyDescent="0.2">
      <c r="G427" s="1039"/>
      <c r="H427" s="1040"/>
      <c r="I427" s="1040"/>
      <c r="J427" s="1040"/>
      <c r="K427" s="1040"/>
      <c r="L427" s="1040"/>
      <c r="M427" s="636"/>
      <c r="N427" s="580"/>
    </row>
    <row r="428" spans="7:14" x14ac:dyDescent="0.2">
      <c r="G428" s="1039"/>
      <c r="H428" s="1040"/>
      <c r="I428" s="1040"/>
      <c r="J428" s="1040"/>
      <c r="K428" s="1040"/>
      <c r="L428" s="1040"/>
      <c r="M428" s="636"/>
      <c r="N428" s="580"/>
    </row>
    <row r="429" spans="7:14" x14ac:dyDescent="0.2">
      <c r="G429" s="1039"/>
      <c r="H429" s="1040"/>
      <c r="I429" s="1040"/>
      <c r="J429" s="1040"/>
      <c r="K429" s="1040"/>
      <c r="L429" s="1040"/>
      <c r="M429" s="636"/>
      <c r="N429" s="580"/>
    </row>
    <row r="430" spans="7:14" x14ac:dyDescent="0.2">
      <c r="G430" s="1039"/>
      <c r="H430" s="1040"/>
      <c r="I430" s="1040"/>
      <c r="J430" s="1040"/>
      <c r="K430" s="1040"/>
      <c r="L430" s="1040"/>
      <c r="M430" s="636"/>
      <c r="N430" s="580"/>
    </row>
    <row r="431" spans="7:14" x14ac:dyDescent="0.2">
      <c r="G431" s="1039"/>
      <c r="H431" s="1040"/>
      <c r="I431" s="1040"/>
      <c r="J431" s="1040"/>
      <c r="K431" s="1040"/>
      <c r="L431" s="1040"/>
      <c r="M431" s="636"/>
      <c r="N431" s="580"/>
    </row>
    <row r="432" spans="7:14" x14ac:dyDescent="0.2">
      <c r="G432" s="1039"/>
      <c r="H432" s="1040"/>
      <c r="I432" s="1040"/>
      <c r="J432" s="1040"/>
      <c r="K432" s="1040"/>
      <c r="L432" s="1040"/>
      <c r="M432" s="636"/>
      <c r="N432" s="580"/>
    </row>
    <row r="433" spans="7:14" x14ac:dyDescent="0.2">
      <c r="G433" s="1039"/>
      <c r="H433" s="1040"/>
      <c r="I433" s="1040"/>
      <c r="J433" s="1040"/>
      <c r="K433" s="1040"/>
      <c r="L433" s="1040"/>
      <c r="M433" s="636"/>
      <c r="N433" s="580"/>
    </row>
    <row r="434" spans="7:14" x14ac:dyDescent="0.2">
      <c r="G434" s="1039"/>
      <c r="H434" s="1040"/>
      <c r="I434" s="1040"/>
      <c r="J434" s="1040"/>
      <c r="K434" s="1040"/>
      <c r="L434" s="1040"/>
      <c r="M434" s="636"/>
      <c r="N434" s="580"/>
    </row>
    <row r="435" spans="7:14" x14ac:dyDescent="0.2">
      <c r="G435" s="1039"/>
      <c r="H435" s="1040"/>
      <c r="I435" s="1040"/>
      <c r="J435" s="1040"/>
      <c r="K435" s="1040"/>
      <c r="L435" s="1040"/>
      <c r="M435" s="636"/>
      <c r="N435" s="580"/>
    </row>
    <row r="436" spans="7:14" x14ac:dyDescent="0.2">
      <c r="G436" s="1039"/>
      <c r="H436" s="1040"/>
      <c r="I436" s="1040"/>
      <c r="J436" s="1040"/>
      <c r="K436" s="1040"/>
      <c r="L436" s="1040"/>
      <c r="M436" s="636"/>
      <c r="N436" s="580"/>
    </row>
    <row r="437" spans="7:14" x14ac:dyDescent="0.2">
      <c r="G437" s="1039"/>
      <c r="H437" s="1040"/>
      <c r="I437" s="1040"/>
      <c r="J437" s="1040"/>
      <c r="K437" s="1040"/>
      <c r="L437" s="1040"/>
      <c r="M437" s="636"/>
      <c r="N437" s="580"/>
    </row>
    <row r="438" spans="7:14" x14ac:dyDescent="0.2">
      <c r="G438" s="1039"/>
      <c r="H438" s="1040"/>
      <c r="I438" s="1040"/>
      <c r="J438" s="1040"/>
      <c r="K438" s="1040"/>
      <c r="L438" s="1040"/>
      <c r="M438" s="636"/>
      <c r="N438" s="580"/>
    </row>
    <row r="439" spans="7:14" x14ac:dyDescent="0.2">
      <c r="G439" s="1039"/>
      <c r="H439" s="1040"/>
      <c r="I439" s="1040"/>
      <c r="J439" s="1040"/>
      <c r="K439" s="1040"/>
      <c r="L439" s="1040"/>
      <c r="M439" s="636"/>
      <c r="N439" s="580"/>
    </row>
    <row r="440" spans="7:14" x14ac:dyDescent="0.2">
      <c r="G440" s="1039"/>
      <c r="H440" s="1040"/>
      <c r="I440" s="1040"/>
      <c r="J440" s="1040"/>
      <c r="K440" s="1040"/>
      <c r="L440" s="1040"/>
      <c r="M440" s="636"/>
      <c r="N440" s="580"/>
    </row>
    <row r="441" spans="7:14" x14ac:dyDescent="0.2">
      <c r="G441" s="1039"/>
      <c r="H441" s="1040"/>
      <c r="I441" s="1040"/>
      <c r="J441" s="1040"/>
      <c r="K441" s="1040"/>
      <c r="L441" s="1040"/>
      <c r="M441" s="636"/>
      <c r="N441" s="580"/>
    </row>
    <row r="442" spans="7:14" x14ac:dyDescent="0.2">
      <c r="G442" s="1039"/>
      <c r="H442" s="1040"/>
      <c r="I442" s="1040"/>
      <c r="J442" s="1040"/>
      <c r="K442" s="1040"/>
      <c r="L442" s="1040"/>
      <c r="M442" s="636"/>
      <c r="N442" s="580"/>
    </row>
    <row r="443" spans="7:14" x14ac:dyDescent="0.2">
      <c r="G443" s="1039"/>
      <c r="H443" s="1040"/>
      <c r="I443" s="1040"/>
      <c r="J443" s="1040"/>
      <c r="K443" s="1040"/>
      <c r="L443" s="1040"/>
      <c r="M443" s="636"/>
      <c r="N443" s="580"/>
    </row>
    <row r="444" spans="7:14" x14ac:dyDescent="0.2">
      <c r="G444" s="1039"/>
      <c r="H444" s="1040"/>
      <c r="I444" s="1040"/>
      <c r="J444" s="1040"/>
      <c r="K444" s="1040"/>
      <c r="L444" s="1040"/>
      <c r="M444" s="636"/>
      <c r="N444" s="580"/>
    </row>
    <row r="445" spans="7:14" x14ac:dyDescent="0.2">
      <c r="G445" s="1039"/>
      <c r="H445" s="1040"/>
      <c r="I445" s="1040"/>
      <c r="J445" s="1040"/>
      <c r="K445" s="1040"/>
      <c r="L445" s="1040"/>
      <c r="M445" s="636"/>
      <c r="N445" s="580"/>
    </row>
    <row r="446" spans="7:14" x14ac:dyDescent="0.2">
      <c r="G446" s="1039"/>
      <c r="H446" s="1040"/>
      <c r="I446" s="1040"/>
      <c r="J446" s="1040"/>
      <c r="K446" s="1040"/>
      <c r="L446" s="1040"/>
      <c r="M446" s="636"/>
      <c r="N446" s="580"/>
    </row>
    <row r="447" spans="7:14" x14ac:dyDescent="0.2">
      <c r="G447" s="1039"/>
      <c r="H447" s="1040"/>
      <c r="I447" s="1040"/>
      <c r="J447" s="1040"/>
      <c r="K447" s="1040"/>
      <c r="L447" s="1040"/>
      <c r="M447" s="636"/>
      <c r="N447" s="580"/>
    </row>
    <row r="448" spans="7:14" x14ac:dyDescent="0.2">
      <c r="G448" s="1039"/>
      <c r="H448" s="1040"/>
      <c r="I448" s="1040"/>
      <c r="J448" s="1040"/>
      <c r="K448" s="1040"/>
      <c r="L448" s="1040"/>
      <c r="M448" s="636"/>
      <c r="N448" s="580"/>
    </row>
    <row r="449" spans="7:14" x14ac:dyDescent="0.2">
      <c r="G449" s="1039"/>
      <c r="H449" s="1040"/>
      <c r="I449" s="1040"/>
      <c r="J449" s="1040"/>
      <c r="K449" s="1040"/>
      <c r="L449" s="1040"/>
      <c r="M449" s="636"/>
      <c r="N449" s="580"/>
    </row>
    <row r="450" spans="7:14" x14ac:dyDescent="0.2">
      <c r="G450" s="1039"/>
      <c r="H450" s="1040"/>
      <c r="I450" s="1040"/>
      <c r="J450" s="1040"/>
      <c r="K450" s="1040"/>
      <c r="L450" s="1040"/>
      <c r="M450" s="636"/>
      <c r="N450" s="580"/>
    </row>
    <row r="451" spans="7:14" x14ac:dyDescent="0.2">
      <c r="G451" s="1039"/>
      <c r="H451" s="1040"/>
      <c r="I451" s="1040"/>
      <c r="J451" s="1040"/>
      <c r="K451" s="1040"/>
      <c r="L451" s="1040"/>
      <c r="M451" s="636"/>
      <c r="N451" s="580"/>
    </row>
    <row r="452" spans="7:14" x14ac:dyDescent="0.2">
      <c r="G452" s="1039"/>
      <c r="H452" s="1040"/>
      <c r="I452" s="1040"/>
      <c r="J452" s="1040"/>
      <c r="K452" s="1040"/>
      <c r="L452" s="1040"/>
      <c r="M452" s="636"/>
      <c r="N452" s="580"/>
    </row>
    <row r="453" spans="7:14" x14ac:dyDescent="0.2">
      <c r="G453" s="1039"/>
      <c r="H453" s="1040"/>
      <c r="I453" s="1040"/>
      <c r="J453" s="1040"/>
      <c r="K453" s="1040"/>
      <c r="L453" s="1040"/>
      <c r="M453" s="636"/>
      <c r="N453" s="580"/>
    </row>
    <row r="454" spans="7:14" x14ac:dyDescent="0.2">
      <c r="G454" s="1039"/>
      <c r="H454" s="1040"/>
      <c r="I454" s="1040"/>
      <c r="J454" s="1040"/>
      <c r="K454" s="1040"/>
      <c r="L454" s="1040"/>
      <c r="M454" s="636"/>
      <c r="N454" s="580"/>
    </row>
    <row r="455" spans="7:14" x14ac:dyDescent="0.2">
      <c r="G455" s="1039"/>
      <c r="H455" s="1040"/>
      <c r="I455" s="1040"/>
      <c r="J455" s="1040"/>
      <c r="K455" s="1040"/>
      <c r="L455" s="1040"/>
      <c r="M455" s="636"/>
      <c r="N455" s="580"/>
    </row>
    <row r="456" spans="7:14" x14ac:dyDescent="0.2">
      <c r="G456" s="1039"/>
      <c r="H456" s="1040"/>
      <c r="I456" s="1040"/>
      <c r="J456" s="1040"/>
      <c r="K456" s="1040"/>
      <c r="L456" s="1040"/>
      <c r="M456" s="636"/>
      <c r="N456" s="580"/>
    </row>
    <row r="457" spans="7:14" x14ac:dyDescent="0.2">
      <c r="G457" s="1039"/>
      <c r="H457" s="1040"/>
      <c r="I457" s="1040"/>
      <c r="J457" s="1040"/>
      <c r="K457" s="1040"/>
      <c r="L457" s="1040"/>
      <c r="M457" s="636"/>
      <c r="N457" s="580"/>
    </row>
    <row r="458" spans="7:14" x14ac:dyDescent="0.2">
      <c r="G458" s="1039"/>
      <c r="H458" s="1040"/>
      <c r="I458" s="1040"/>
      <c r="J458" s="1040"/>
      <c r="K458" s="1040"/>
      <c r="L458" s="1040"/>
      <c r="M458" s="636"/>
      <c r="N458" s="580"/>
    </row>
    <row r="459" spans="7:14" x14ac:dyDescent="0.2">
      <c r="G459" s="1039"/>
      <c r="H459" s="1040"/>
      <c r="I459" s="1040"/>
      <c r="J459" s="1040"/>
      <c r="K459" s="1040"/>
      <c r="L459" s="1040"/>
      <c r="M459" s="636"/>
      <c r="N459" s="580"/>
    </row>
    <row r="460" spans="7:14" x14ac:dyDescent="0.2">
      <c r="G460" s="1039"/>
      <c r="H460" s="1040"/>
      <c r="I460" s="1040"/>
      <c r="J460" s="1040"/>
      <c r="K460" s="1040"/>
      <c r="L460" s="1040"/>
      <c r="M460" s="636"/>
      <c r="N460" s="580"/>
    </row>
    <row r="461" spans="7:14" x14ac:dyDescent="0.2">
      <c r="G461" s="1039"/>
      <c r="H461" s="1040"/>
      <c r="I461" s="1040"/>
      <c r="J461" s="1040"/>
      <c r="K461" s="1040"/>
      <c r="L461" s="1040"/>
      <c r="M461" s="636"/>
      <c r="N461" s="580"/>
    </row>
    <row r="462" spans="7:14" x14ac:dyDescent="0.2">
      <c r="G462" s="1039"/>
      <c r="H462" s="1040"/>
      <c r="I462" s="1040"/>
      <c r="J462" s="1040"/>
      <c r="K462" s="1040"/>
      <c r="L462" s="1040"/>
      <c r="M462" s="636"/>
      <c r="N462" s="580"/>
    </row>
    <row r="463" spans="7:14" x14ac:dyDescent="0.2">
      <c r="G463" s="1039"/>
      <c r="H463" s="1040"/>
      <c r="I463" s="1040"/>
      <c r="J463" s="1040"/>
      <c r="K463" s="1040"/>
      <c r="L463" s="1040"/>
      <c r="M463" s="636"/>
      <c r="N463" s="580"/>
    </row>
    <row r="464" spans="7:14" x14ac:dyDescent="0.2">
      <c r="G464" s="1039"/>
      <c r="H464" s="1040"/>
      <c r="I464" s="1040"/>
      <c r="J464" s="1040"/>
      <c r="K464" s="1040"/>
      <c r="L464" s="1040"/>
      <c r="M464" s="636"/>
      <c r="N464" s="580"/>
    </row>
    <row r="465" spans="7:14" x14ac:dyDescent="0.2">
      <c r="G465" s="1039"/>
      <c r="H465" s="1040"/>
      <c r="I465" s="1040"/>
      <c r="J465" s="1040"/>
      <c r="K465" s="1040"/>
      <c r="L465" s="1040"/>
      <c r="M465" s="636"/>
      <c r="N465" s="580"/>
    </row>
    <row r="466" spans="7:14" x14ac:dyDescent="0.2">
      <c r="G466" s="1039"/>
      <c r="H466" s="1040"/>
      <c r="I466" s="1040"/>
      <c r="J466" s="1040"/>
      <c r="K466" s="1040"/>
      <c r="L466" s="1040"/>
      <c r="M466" s="636"/>
      <c r="N466" s="580"/>
    </row>
    <row r="467" spans="7:14" x14ac:dyDescent="0.2">
      <c r="G467" s="1039"/>
      <c r="H467" s="1040"/>
      <c r="I467" s="1040"/>
      <c r="J467" s="1040"/>
      <c r="K467" s="1040"/>
      <c r="L467" s="1040"/>
      <c r="M467" s="636"/>
      <c r="N467" s="580"/>
    </row>
    <row r="468" spans="7:14" x14ac:dyDescent="0.2">
      <c r="G468" s="1039"/>
      <c r="H468" s="1040"/>
      <c r="I468" s="1040"/>
      <c r="J468" s="1040"/>
      <c r="K468" s="1040"/>
      <c r="L468" s="1040"/>
      <c r="M468" s="636"/>
      <c r="N468" s="580"/>
    </row>
    <row r="469" spans="7:14" x14ac:dyDescent="0.2">
      <c r="G469" s="1039"/>
      <c r="H469" s="1040"/>
      <c r="I469" s="1040"/>
      <c r="J469" s="1040"/>
      <c r="K469" s="1040"/>
      <c r="L469" s="1040"/>
      <c r="M469" s="636"/>
      <c r="N469" s="580"/>
    </row>
    <row r="470" spans="7:14" x14ac:dyDescent="0.2">
      <c r="G470" s="1039"/>
      <c r="H470" s="1040"/>
      <c r="I470" s="1040"/>
      <c r="J470" s="1040"/>
      <c r="K470" s="1040"/>
      <c r="L470" s="1040"/>
      <c r="M470" s="636"/>
      <c r="N470" s="580"/>
    </row>
    <row r="471" spans="7:14" x14ac:dyDescent="0.2">
      <c r="G471" s="1039"/>
      <c r="H471" s="1040"/>
      <c r="I471" s="1040"/>
      <c r="J471" s="1040"/>
      <c r="K471" s="1040"/>
      <c r="L471" s="1040"/>
      <c r="M471" s="636"/>
      <c r="N471" s="580"/>
    </row>
    <row r="472" spans="7:14" x14ac:dyDescent="0.2">
      <c r="G472" s="1039"/>
      <c r="H472" s="1040"/>
      <c r="I472" s="1040"/>
      <c r="J472" s="1040"/>
      <c r="K472" s="1040"/>
      <c r="L472" s="1040"/>
      <c r="M472" s="636"/>
      <c r="N472" s="580"/>
    </row>
    <row r="473" spans="7:14" x14ac:dyDescent="0.2">
      <c r="G473" s="1039"/>
      <c r="H473" s="1040"/>
      <c r="I473" s="1040"/>
      <c r="J473" s="1040"/>
      <c r="K473" s="1040"/>
      <c r="L473" s="1040"/>
      <c r="M473" s="636"/>
      <c r="N473" s="580"/>
    </row>
    <row r="474" spans="7:14" x14ac:dyDescent="0.2">
      <c r="G474" s="1039"/>
      <c r="H474" s="1040"/>
      <c r="I474" s="1040"/>
      <c r="J474" s="1040"/>
      <c r="K474" s="1040"/>
      <c r="L474" s="1040"/>
      <c r="M474" s="636"/>
      <c r="N474" s="580"/>
    </row>
    <row r="475" spans="7:14" x14ac:dyDescent="0.2">
      <c r="G475" s="1039"/>
      <c r="H475" s="1040"/>
      <c r="I475" s="1040"/>
      <c r="J475" s="1040"/>
      <c r="K475" s="1040"/>
      <c r="L475" s="1040"/>
      <c r="M475" s="636"/>
      <c r="N475" s="580"/>
    </row>
    <row r="476" spans="7:14" x14ac:dyDescent="0.2">
      <c r="G476" s="1039"/>
      <c r="H476" s="1040"/>
      <c r="I476" s="1040"/>
      <c r="J476" s="1040"/>
      <c r="K476" s="1040"/>
      <c r="L476" s="1040"/>
      <c r="M476" s="636"/>
      <c r="N476" s="580"/>
    </row>
    <row r="477" spans="7:14" x14ac:dyDescent="0.2">
      <c r="G477" s="1039"/>
      <c r="H477" s="1040"/>
      <c r="I477" s="1040"/>
      <c r="J477" s="1040"/>
      <c r="K477" s="1040"/>
      <c r="L477" s="1040"/>
      <c r="M477" s="636"/>
      <c r="N477" s="580"/>
    </row>
    <row r="478" spans="7:14" x14ac:dyDescent="0.2">
      <c r="G478" s="1039"/>
      <c r="H478" s="1040"/>
      <c r="I478" s="1040"/>
      <c r="J478" s="1040"/>
      <c r="K478" s="1040"/>
      <c r="L478" s="1040"/>
      <c r="M478" s="636"/>
      <c r="N478" s="580"/>
    </row>
    <row r="479" spans="7:14" x14ac:dyDescent="0.2">
      <c r="G479" s="1039"/>
      <c r="H479" s="1040"/>
      <c r="I479" s="1040"/>
      <c r="J479" s="1040"/>
      <c r="K479" s="1040"/>
      <c r="L479" s="1040"/>
      <c r="M479" s="636"/>
      <c r="N479" s="580"/>
    </row>
    <row r="480" spans="7:14" x14ac:dyDescent="0.2">
      <c r="G480" s="1039"/>
      <c r="H480" s="1040"/>
      <c r="I480" s="1040"/>
      <c r="J480" s="1040"/>
      <c r="K480" s="1040"/>
      <c r="L480" s="1040"/>
      <c r="M480" s="636"/>
      <c r="N480" s="580"/>
    </row>
    <row r="481" spans="7:14" x14ac:dyDescent="0.2">
      <c r="G481" s="1039"/>
      <c r="H481" s="1040"/>
      <c r="I481" s="1040"/>
      <c r="J481" s="1040"/>
      <c r="K481" s="1040"/>
      <c r="L481" s="1040"/>
      <c r="M481" s="636"/>
      <c r="N481" s="580"/>
    </row>
    <row r="482" spans="7:14" x14ac:dyDescent="0.2">
      <c r="G482" s="1039"/>
      <c r="H482" s="1040"/>
      <c r="I482" s="1040"/>
      <c r="J482" s="1040"/>
      <c r="K482" s="1040"/>
      <c r="L482" s="1040"/>
      <c r="M482" s="636"/>
      <c r="N482" s="580"/>
    </row>
    <row r="483" spans="7:14" x14ac:dyDescent="0.2">
      <c r="G483" s="1039"/>
      <c r="H483" s="1040"/>
      <c r="I483" s="1040"/>
      <c r="J483" s="1040"/>
      <c r="K483" s="1040"/>
      <c r="L483" s="1040"/>
      <c r="M483" s="636"/>
      <c r="N483" s="580"/>
    </row>
    <row r="484" spans="7:14" x14ac:dyDescent="0.2">
      <c r="G484" s="1039"/>
      <c r="H484" s="1040"/>
      <c r="I484" s="1040"/>
      <c r="J484" s="1040"/>
      <c r="K484" s="1040"/>
      <c r="L484" s="1040"/>
      <c r="M484" s="636"/>
      <c r="N484" s="580"/>
    </row>
    <row r="485" spans="7:14" x14ac:dyDescent="0.2">
      <c r="G485" s="1039"/>
      <c r="H485" s="1040"/>
      <c r="I485" s="1040"/>
      <c r="J485" s="1040"/>
      <c r="K485" s="1040"/>
      <c r="L485" s="1040"/>
      <c r="M485" s="636"/>
      <c r="N485" s="580"/>
    </row>
    <row r="486" spans="7:14" x14ac:dyDescent="0.2">
      <c r="G486" s="1039"/>
      <c r="H486" s="1040"/>
      <c r="I486" s="1040"/>
      <c r="J486" s="1040"/>
      <c r="K486" s="1040"/>
      <c r="L486" s="1040"/>
      <c r="M486" s="636"/>
      <c r="N486" s="580"/>
    </row>
    <row r="487" spans="7:14" x14ac:dyDescent="0.2">
      <c r="G487" s="1039"/>
      <c r="H487" s="1040"/>
      <c r="I487" s="1040"/>
      <c r="J487" s="1040"/>
      <c r="K487" s="1040"/>
      <c r="L487" s="1040"/>
      <c r="M487" s="636"/>
      <c r="N487" s="580"/>
    </row>
    <row r="488" spans="7:14" x14ac:dyDescent="0.2">
      <c r="G488" s="1039"/>
      <c r="H488" s="1040"/>
      <c r="I488" s="1040"/>
      <c r="J488" s="1040"/>
      <c r="K488" s="1040"/>
      <c r="L488" s="1040"/>
      <c r="M488" s="636"/>
      <c r="N488" s="580"/>
    </row>
    <row r="489" spans="7:14" x14ac:dyDescent="0.2">
      <c r="G489" s="1039"/>
      <c r="H489" s="1040"/>
      <c r="I489" s="1040"/>
      <c r="J489" s="1040"/>
      <c r="K489" s="1040"/>
      <c r="L489" s="1040"/>
      <c r="M489" s="636"/>
      <c r="N489" s="580"/>
    </row>
    <row r="490" spans="7:14" x14ac:dyDescent="0.2">
      <c r="G490" s="1039"/>
      <c r="H490" s="1040"/>
      <c r="I490" s="1040"/>
      <c r="J490" s="1040"/>
      <c r="K490" s="1040"/>
      <c r="L490" s="1040"/>
      <c r="M490" s="636"/>
      <c r="N490" s="580"/>
    </row>
    <row r="491" spans="7:14" x14ac:dyDescent="0.2">
      <c r="G491" s="1039"/>
      <c r="H491" s="1040"/>
      <c r="I491" s="1040"/>
      <c r="J491" s="1040"/>
      <c r="K491" s="1040"/>
      <c r="L491" s="1040"/>
      <c r="M491" s="636"/>
      <c r="N491" s="580"/>
    </row>
    <row r="492" spans="7:14" x14ac:dyDescent="0.2">
      <c r="G492" s="1039"/>
      <c r="H492" s="1040"/>
      <c r="I492" s="1040"/>
      <c r="J492" s="1040"/>
      <c r="K492" s="1040"/>
      <c r="L492" s="1040"/>
      <c r="M492" s="636"/>
      <c r="N492" s="580"/>
    </row>
    <row r="493" spans="7:14" x14ac:dyDescent="0.2">
      <c r="G493" s="1039"/>
      <c r="H493" s="1040"/>
      <c r="I493" s="1040"/>
      <c r="J493" s="1040"/>
      <c r="K493" s="1040"/>
      <c r="L493" s="1040"/>
      <c r="M493" s="636"/>
      <c r="N493" s="580"/>
    </row>
    <row r="494" spans="7:14" x14ac:dyDescent="0.2">
      <c r="G494" s="1039"/>
      <c r="H494" s="1040"/>
      <c r="I494" s="1040"/>
      <c r="J494" s="1040"/>
      <c r="K494" s="1040"/>
      <c r="L494" s="1040"/>
      <c r="M494" s="636"/>
      <c r="N494" s="580"/>
    </row>
    <row r="495" spans="7:14" x14ac:dyDescent="0.2">
      <c r="G495" s="1039"/>
      <c r="H495" s="1040"/>
      <c r="I495" s="1040"/>
      <c r="J495" s="1040"/>
      <c r="K495" s="1040"/>
      <c r="L495" s="1040"/>
      <c r="M495" s="636"/>
      <c r="N495" s="580"/>
    </row>
    <row r="496" spans="7:14" x14ac:dyDescent="0.2">
      <c r="G496" s="1039"/>
      <c r="H496" s="1040"/>
      <c r="I496" s="1040"/>
      <c r="J496" s="1040"/>
      <c r="K496" s="1040"/>
      <c r="L496" s="1040"/>
      <c r="M496" s="636"/>
      <c r="N496" s="580"/>
    </row>
    <row r="497" spans="7:14" x14ac:dyDescent="0.2">
      <c r="G497" s="1039"/>
      <c r="H497" s="1040"/>
      <c r="I497" s="1040"/>
      <c r="J497" s="1040"/>
      <c r="K497" s="1040"/>
      <c r="L497" s="1040"/>
      <c r="M497" s="636"/>
      <c r="N497" s="580"/>
    </row>
    <row r="498" spans="7:14" x14ac:dyDescent="0.2">
      <c r="G498" s="1039"/>
      <c r="H498" s="1040"/>
      <c r="I498" s="1040"/>
      <c r="J498" s="1040"/>
      <c r="K498" s="1040"/>
      <c r="L498" s="1040"/>
      <c r="M498" s="636"/>
      <c r="N498" s="580"/>
    </row>
    <row r="499" spans="7:14" x14ac:dyDescent="0.2">
      <c r="G499" s="1039"/>
      <c r="H499" s="1040"/>
      <c r="I499" s="1040"/>
      <c r="J499" s="1040"/>
      <c r="K499" s="1040"/>
      <c r="L499" s="1040"/>
      <c r="M499" s="636"/>
      <c r="N499" s="580"/>
    </row>
    <row r="500" spans="7:14" x14ac:dyDescent="0.2">
      <c r="G500" s="1039"/>
      <c r="H500" s="1040"/>
      <c r="I500" s="1040"/>
      <c r="J500" s="1040"/>
      <c r="K500" s="1040"/>
      <c r="L500" s="1040"/>
      <c r="M500" s="636"/>
      <c r="N500" s="580"/>
    </row>
    <row r="501" spans="7:14" x14ac:dyDescent="0.2">
      <c r="G501" s="1039"/>
      <c r="H501" s="1040"/>
      <c r="I501" s="1040"/>
      <c r="J501" s="1040"/>
      <c r="K501" s="1040"/>
      <c r="L501" s="1040"/>
      <c r="M501" s="636"/>
      <c r="N501" s="580"/>
    </row>
    <row r="502" spans="7:14" x14ac:dyDescent="0.2">
      <c r="G502" s="1039"/>
      <c r="H502" s="1040"/>
      <c r="I502" s="1040"/>
      <c r="J502" s="1040"/>
      <c r="K502" s="1040"/>
      <c r="L502" s="1040"/>
      <c r="M502" s="636"/>
      <c r="N502" s="580"/>
    </row>
    <row r="503" spans="7:14" x14ac:dyDescent="0.2">
      <c r="G503" s="1039"/>
      <c r="H503" s="1040"/>
      <c r="I503" s="1040"/>
      <c r="J503" s="1040"/>
      <c r="K503" s="1040"/>
      <c r="L503" s="1040"/>
      <c r="M503" s="636"/>
      <c r="N503" s="580"/>
    </row>
    <row r="504" spans="7:14" x14ac:dyDescent="0.2">
      <c r="G504" s="1039"/>
      <c r="H504" s="1040"/>
      <c r="I504" s="1040"/>
      <c r="J504" s="1040"/>
      <c r="K504" s="1040"/>
      <c r="L504" s="1040"/>
      <c r="M504" s="636"/>
      <c r="N504" s="580"/>
    </row>
    <row r="505" spans="7:14" x14ac:dyDescent="0.2">
      <c r="G505" s="1039"/>
      <c r="H505" s="1040"/>
      <c r="I505" s="1040"/>
      <c r="J505" s="1040"/>
      <c r="K505" s="1040"/>
      <c r="L505" s="1040"/>
      <c r="M505" s="636"/>
      <c r="N505" s="580"/>
    </row>
    <row r="506" spans="7:14" x14ac:dyDescent="0.2">
      <c r="G506" s="1039"/>
      <c r="H506" s="1040"/>
      <c r="I506" s="1040"/>
      <c r="J506" s="1040"/>
      <c r="K506" s="1040"/>
      <c r="L506" s="1040"/>
      <c r="M506" s="636"/>
      <c r="N506" s="580"/>
    </row>
    <row r="507" spans="7:14" x14ac:dyDescent="0.2">
      <c r="G507" s="1039"/>
      <c r="H507" s="1040"/>
      <c r="I507" s="1040"/>
      <c r="J507" s="1040"/>
      <c r="K507" s="1040"/>
      <c r="L507" s="1040"/>
      <c r="M507" s="636"/>
      <c r="N507" s="580"/>
    </row>
    <row r="508" spans="7:14" x14ac:dyDescent="0.2">
      <c r="G508" s="1039"/>
      <c r="H508" s="1040"/>
      <c r="I508" s="1040"/>
      <c r="J508" s="1040"/>
      <c r="K508" s="1040"/>
      <c r="L508" s="1040"/>
      <c r="M508" s="636"/>
      <c r="N508" s="580"/>
    </row>
    <row r="509" spans="7:14" x14ac:dyDescent="0.2">
      <c r="G509" s="1039"/>
      <c r="H509" s="1040"/>
      <c r="I509" s="1040"/>
      <c r="J509" s="1040"/>
      <c r="K509" s="1040"/>
      <c r="L509" s="1040"/>
      <c r="M509" s="636"/>
      <c r="N509" s="580"/>
    </row>
    <row r="510" spans="7:14" x14ac:dyDescent="0.2">
      <c r="G510" s="1039"/>
      <c r="H510" s="1040"/>
      <c r="I510" s="1040"/>
      <c r="J510" s="1040"/>
      <c r="K510" s="1040"/>
      <c r="L510" s="1040"/>
      <c r="M510" s="636"/>
      <c r="N510" s="580"/>
    </row>
    <row r="511" spans="7:14" x14ac:dyDescent="0.2">
      <c r="G511" s="1039"/>
      <c r="H511" s="1040"/>
      <c r="I511" s="1040"/>
      <c r="J511" s="1040"/>
      <c r="K511" s="1040"/>
      <c r="L511" s="1040"/>
      <c r="M511" s="636"/>
      <c r="N511" s="580"/>
    </row>
    <row r="512" spans="7:14" x14ac:dyDescent="0.2">
      <c r="G512" s="1039"/>
      <c r="H512" s="1040"/>
      <c r="I512" s="1040"/>
      <c r="J512" s="1040"/>
      <c r="K512" s="1040"/>
      <c r="L512" s="1040"/>
      <c r="M512" s="636"/>
      <c r="N512" s="580"/>
    </row>
    <row r="513" spans="7:14" x14ac:dyDescent="0.2">
      <c r="G513" s="1039"/>
      <c r="H513" s="1040"/>
      <c r="I513" s="1040"/>
      <c r="J513" s="1040"/>
      <c r="K513" s="1040"/>
      <c r="L513" s="1040"/>
      <c r="M513" s="636"/>
      <c r="N513" s="580"/>
    </row>
    <row r="514" spans="7:14" x14ac:dyDescent="0.2">
      <c r="G514" s="1039"/>
      <c r="H514" s="1040"/>
      <c r="I514" s="1040"/>
      <c r="J514" s="1040"/>
      <c r="K514" s="1040"/>
      <c r="L514" s="1040"/>
      <c r="M514" s="636"/>
      <c r="N514" s="580"/>
    </row>
    <row r="515" spans="7:14" x14ac:dyDescent="0.2">
      <c r="G515" s="1039"/>
      <c r="H515" s="1040"/>
      <c r="I515" s="1040"/>
      <c r="J515" s="1040"/>
      <c r="K515" s="1040"/>
      <c r="L515" s="1040"/>
      <c r="M515" s="636"/>
      <c r="N515" s="580"/>
    </row>
    <row r="516" spans="7:14" x14ac:dyDescent="0.2">
      <c r="G516" s="1039"/>
      <c r="H516" s="1040"/>
      <c r="I516" s="1040"/>
      <c r="J516" s="1040"/>
      <c r="K516" s="1040"/>
      <c r="L516" s="1040"/>
      <c r="M516" s="636"/>
      <c r="N516" s="580"/>
    </row>
    <row r="517" spans="7:14" x14ac:dyDescent="0.2">
      <c r="G517" s="1039"/>
      <c r="H517" s="1040"/>
      <c r="I517" s="1040"/>
      <c r="J517" s="1040"/>
      <c r="K517" s="1040"/>
      <c r="L517" s="1040"/>
      <c r="M517" s="636"/>
      <c r="N517" s="580"/>
    </row>
    <row r="518" spans="7:14" x14ac:dyDescent="0.2">
      <c r="G518" s="1039"/>
      <c r="H518" s="1040"/>
      <c r="I518" s="1040"/>
      <c r="J518" s="1040"/>
      <c r="K518" s="1040"/>
      <c r="L518" s="1040"/>
      <c r="M518" s="636"/>
      <c r="N518" s="580"/>
    </row>
    <row r="519" spans="7:14" x14ac:dyDescent="0.2">
      <c r="G519" s="1039"/>
      <c r="H519" s="1040"/>
      <c r="I519" s="1040"/>
      <c r="J519" s="1040"/>
      <c r="K519" s="1040"/>
      <c r="L519" s="1040"/>
      <c r="M519" s="636"/>
      <c r="N519" s="580"/>
    </row>
    <row r="520" spans="7:14" x14ac:dyDescent="0.2">
      <c r="G520" s="1039"/>
      <c r="H520" s="1040"/>
      <c r="I520" s="1040"/>
      <c r="J520" s="1040"/>
      <c r="K520" s="1040"/>
      <c r="L520" s="1040"/>
      <c r="M520" s="636"/>
      <c r="N520" s="580"/>
    </row>
    <row r="521" spans="7:14" x14ac:dyDescent="0.2">
      <c r="G521" s="1039"/>
      <c r="H521" s="1040"/>
      <c r="I521" s="1040"/>
      <c r="J521" s="1040"/>
      <c r="K521" s="1040"/>
      <c r="L521" s="1040"/>
      <c r="M521" s="636"/>
      <c r="N521" s="580"/>
    </row>
    <row r="522" spans="7:14" x14ac:dyDescent="0.2">
      <c r="G522" s="1039"/>
      <c r="H522" s="1040"/>
      <c r="I522" s="1040"/>
      <c r="J522" s="1040"/>
      <c r="K522" s="1040"/>
      <c r="L522" s="1040"/>
      <c r="M522" s="636"/>
      <c r="N522" s="580"/>
    </row>
    <row r="523" spans="7:14" x14ac:dyDescent="0.2">
      <c r="G523" s="1039"/>
      <c r="H523" s="1040"/>
      <c r="I523" s="1040"/>
      <c r="J523" s="1040"/>
      <c r="K523" s="1040"/>
      <c r="L523" s="1040"/>
      <c r="M523" s="636"/>
      <c r="N523" s="580"/>
    </row>
    <row r="524" spans="7:14" x14ac:dyDescent="0.2">
      <c r="G524" s="1039"/>
      <c r="H524" s="1040"/>
      <c r="I524" s="1040"/>
      <c r="J524" s="1040"/>
      <c r="K524" s="1040"/>
      <c r="L524" s="1040"/>
      <c r="M524" s="636"/>
      <c r="N524" s="580"/>
    </row>
    <row r="525" spans="7:14" x14ac:dyDescent="0.2">
      <c r="G525" s="1039"/>
      <c r="H525" s="1040"/>
      <c r="I525" s="1040"/>
      <c r="J525" s="1040"/>
      <c r="K525" s="1040"/>
      <c r="L525" s="1040"/>
      <c r="M525" s="636"/>
      <c r="N525" s="580"/>
    </row>
    <row r="526" spans="7:14" x14ac:dyDescent="0.2">
      <c r="G526" s="1039"/>
      <c r="H526" s="1040"/>
      <c r="I526" s="1040"/>
      <c r="J526" s="1040"/>
      <c r="K526" s="1040"/>
      <c r="L526" s="1040"/>
      <c r="M526" s="636"/>
      <c r="N526" s="580"/>
    </row>
    <row r="527" spans="7:14" x14ac:dyDescent="0.2">
      <c r="G527" s="1039"/>
      <c r="H527" s="1040"/>
      <c r="I527" s="1040"/>
      <c r="J527" s="1040"/>
      <c r="K527" s="1040"/>
      <c r="L527" s="1040"/>
      <c r="M527" s="636"/>
      <c r="N527" s="580"/>
    </row>
    <row r="528" spans="7:14" x14ac:dyDescent="0.2">
      <c r="G528" s="1039"/>
      <c r="H528" s="1040"/>
      <c r="I528" s="1040"/>
      <c r="J528" s="1040"/>
      <c r="K528" s="1040"/>
      <c r="L528" s="1040"/>
      <c r="M528" s="636"/>
      <c r="N528" s="580"/>
    </row>
    <row r="529" spans="7:14" x14ac:dyDescent="0.2">
      <c r="G529" s="1039"/>
      <c r="H529" s="1040"/>
      <c r="I529" s="1040"/>
      <c r="J529" s="1040"/>
      <c r="K529" s="1040"/>
      <c r="L529" s="1040"/>
      <c r="M529" s="636"/>
      <c r="N529" s="580"/>
    </row>
    <row r="530" spans="7:14" x14ac:dyDescent="0.2">
      <c r="G530" s="1039"/>
      <c r="H530" s="1040"/>
      <c r="I530" s="1040"/>
      <c r="J530" s="1040"/>
      <c r="K530" s="1040"/>
      <c r="L530" s="1040"/>
      <c r="M530" s="636"/>
      <c r="N530" s="580"/>
    </row>
    <row r="531" spans="7:14" x14ac:dyDescent="0.2">
      <c r="G531" s="1039"/>
      <c r="H531" s="1040"/>
      <c r="I531" s="1040"/>
      <c r="J531" s="1040"/>
      <c r="K531" s="1040"/>
      <c r="L531" s="1040"/>
      <c r="M531" s="636"/>
      <c r="N531" s="580"/>
    </row>
    <row r="532" spans="7:14" x14ac:dyDescent="0.2">
      <c r="G532" s="1039"/>
      <c r="H532" s="1040"/>
      <c r="I532" s="1040"/>
      <c r="J532" s="1040"/>
      <c r="K532" s="1040"/>
      <c r="L532" s="1040"/>
      <c r="M532" s="636"/>
      <c r="N532" s="580"/>
    </row>
    <row r="533" spans="7:14" x14ac:dyDescent="0.2">
      <c r="G533" s="1039"/>
      <c r="H533" s="1040"/>
      <c r="I533" s="1040"/>
      <c r="J533" s="1040"/>
      <c r="K533" s="1040"/>
      <c r="L533" s="1040"/>
      <c r="M533" s="636"/>
      <c r="N533" s="580"/>
    </row>
    <row r="534" spans="7:14" x14ac:dyDescent="0.2">
      <c r="G534" s="1039"/>
      <c r="H534" s="1040"/>
      <c r="I534" s="1040"/>
      <c r="J534" s="1040"/>
      <c r="K534" s="1040"/>
      <c r="L534" s="1040"/>
      <c r="M534" s="636"/>
      <c r="N534" s="580"/>
    </row>
    <row r="535" spans="7:14" x14ac:dyDescent="0.2">
      <c r="G535" s="1039"/>
      <c r="H535" s="1040"/>
      <c r="I535" s="1040"/>
      <c r="J535" s="1040"/>
      <c r="K535" s="1040"/>
      <c r="L535" s="1040"/>
      <c r="M535" s="636"/>
      <c r="N535" s="580"/>
    </row>
    <row r="536" spans="7:14" x14ac:dyDescent="0.2">
      <c r="G536" s="1039"/>
      <c r="H536" s="1040"/>
      <c r="I536" s="1040"/>
      <c r="J536" s="1040"/>
      <c r="K536" s="1040"/>
      <c r="L536" s="1040"/>
      <c r="M536" s="636"/>
      <c r="N536" s="580"/>
    </row>
    <row r="537" spans="7:14" x14ac:dyDescent="0.2">
      <c r="G537" s="1039"/>
      <c r="H537" s="1040"/>
      <c r="I537" s="1040"/>
      <c r="J537" s="1040"/>
      <c r="K537" s="1040"/>
      <c r="L537" s="1040"/>
      <c r="M537" s="636"/>
      <c r="N537" s="580"/>
    </row>
    <row r="538" spans="7:14" x14ac:dyDescent="0.2">
      <c r="G538" s="1039"/>
      <c r="H538" s="1040"/>
      <c r="I538" s="1040"/>
      <c r="J538" s="1040"/>
      <c r="K538" s="1040"/>
      <c r="L538" s="1040"/>
      <c r="M538" s="636"/>
      <c r="N538" s="580"/>
    </row>
    <row r="539" spans="7:14" x14ac:dyDescent="0.2">
      <c r="G539" s="1039"/>
      <c r="H539" s="1040"/>
      <c r="I539" s="1040"/>
      <c r="J539" s="1040"/>
      <c r="K539" s="1040"/>
      <c r="L539" s="1040"/>
      <c r="M539" s="636"/>
      <c r="N539" s="580"/>
    </row>
    <row r="540" spans="7:14" x14ac:dyDescent="0.2">
      <c r="G540" s="1039"/>
      <c r="H540" s="1040"/>
      <c r="I540" s="1040"/>
      <c r="J540" s="1040"/>
      <c r="K540" s="1040"/>
      <c r="L540" s="1040"/>
      <c r="M540" s="636"/>
      <c r="N540" s="580"/>
    </row>
    <row r="541" spans="7:14" x14ac:dyDescent="0.2">
      <c r="G541" s="1039"/>
      <c r="H541" s="1040"/>
      <c r="I541" s="1040"/>
      <c r="J541" s="1040"/>
      <c r="K541" s="1040"/>
      <c r="L541" s="1040"/>
      <c r="M541" s="636"/>
      <c r="N541" s="580"/>
    </row>
    <row r="542" spans="7:14" x14ac:dyDescent="0.2">
      <c r="G542" s="1039"/>
      <c r="H542" s="1040"/>
      <c r="I542" s="1040"/>
      <c r="J542" s="1040"/>
      <c r="K542" s="1040"/>
      <c r="L542" s="1040"/>
      <c r="M542" s="636"/>
      <c r="N542" s="580"/>
    </row>
    <row r="543" spans="7:14" x14ac:dyDescent="0.2">
      <c r="G543" s="1039"/>
      <c r="H543" s="1040"/>
      <c r="I543" s="1040"/>
      <c r="J543" s="1040"/>
      <c r="K543" s="1040"/>
      <c r="L543" s="1040"/>
      <c r="M543" s="636"/>
      <c r="N543" s="580"/>
    </row>
    <row r="544" spans="7:14" x14ac:dyDescent="0.2">
      <c r="G544" s="1039"/>
      <c r="H544" s="1040"/>
      <c r="I544" s="1040"/>
      <c r="J544" s="1040"/>
      <c r="K544" s="1040"/>
      <c r="L544" s="1040"/>
      <c r="M544" s="636"/>
      <c r="N544" s="580"/>
    </row>
    <row r="545" spans="7:14" x14ac:dyDescent="0.2">
      <c r="G545" s="1039"/>
      <c r="H545" s="1040"/>
      <c r="I545" s="1040"/>
      <c r="J545" s="1040"/>
      <c r="K545" s="1040"/>
      <c r="L545" s="1040"/>
      <c r="M545" s="636"/>
      <c r="N545" s="580"/>
    </row>
    <row r="546" spans="7:14" x14ac:dyDescent="0.2">
      <c r="G546" s="1039"/>
      <c r="H546" s="1040"/>
      <c r="I546" s="1040"/>
      <c r="J546" s="1040"/>
      <c r="K546" s="1040"/>
      <c r="L546" s="1040"/>
      <c r="M546" s="636"/>
      <c r="N546" s="580"/>
    </row>
    <row r="547" spans="7:14" x14ac:dyDescent="0.2">
      <c r="G547" s="1039"/>
      <c r="H547" s="1040"/>
      <c r="I547" s="1040"/>
      <c r="J547" s="1040"/>
      <c r="K547" s="1040"/>
      <c r="L547" s="1040"/>
      <c r="M547" s="636"/>
      <c r="N547" s="580"/>
    </row>
    <row r="548" spans="7:14" x14ac:dyDescent="0.2">
      <c r="G548" s="1039"/>
      <c r="H548" s="1040"/>
      <c r="I548" s="1040"/>
      <c r="J548" s="1040"/>
      <c r="K548" s="1040"/>
      <c r="L548" s="1040"/>
      <c r="M548" s="636"/>
      <c r="N548" s="580"/>
    </row>
    <row r="549" spans="7:14" x14ac:dyDescent="0.2">
      <c r="G549" s="1039"/>
      <c r="H549" s="1040"/>
      <c r="I549" s="1040"/>
      <c r="J549" s="1040"/>
      <c r="K549" s="1040"/>
      <c r="L549" s="1040"/>
      <c r="M549" s="636"/>
      <c r="N549" s="580"/>
    </row>
    <row r="550" spans="7:14" x14ac:dyDescent="0.2">
      <c r="G550" s="1039"/>
      <c r="H550" s="1040"/>
      <c r="I550" s="1040"/>
      <c r="J550" s="1040"/>
      <c r="K550" s="1040"/>
      <c r="L550" s="1040"/>
      <c r="M550" s="636"/>
      <c r="N550" s="580"/>
    </row>
    <row r="551" spans="7:14" x14ac:dyDescent="0.2">
      <c r="G551" s="1039"/>
      <c r="H551" s="1040"/>
      <c r="I551" s="1040"/>
      <c r="J551" s="1040"/>
      <c r="K551" s="1040"/>
      <c r="L551" s="1040"/>
      <c r="M551" s="636"/>
      <c r="N551" s="580"/>
    </row>
    <row r="552" spans="7:14" x14ac:dyDescent="0.2">
      <c r="G552" s="1039"/>
      <c r="H552" s="1040"/>
      <c r="I552" s="1040"/>
      <c r="J552" s="1040"/>
      <c r="K552" s="1040"/>
      <c r="L552" s="1040"/>
      <c r="M552" s="636"/>
      <c r="N552" s="580"/>
    </row>
    <row r="553" spans="7:14" x14ac:dyDescent="0.2">
      <c r="G553" s="1039"/>
      <c r="H553" s="1040"/>
      <c r="I553" s="1040"/>
      <c r="J553" s="1040"/>
      <c r="K553" s="1040"/>
      <c r="L553" s="1040"/>
      <c r="M553" s="636"/>
      <c r="N553" s="580"/>
    </row>
    <row r="554" spans="7:14" x14ac:dyDescent="0.2">
      <c r="G554" s="1039"/>
      <c r="H554" s="1040"/>
      <c r="I554" s="1040"/>
      <c r="J554" s="1040"/>
      <c r="K554" s="1040"/>
      <c r="L554" s="1040"/>
      <c r="M554" s="636"/>
      <c r="N554" s="580"/>
    </row>
    <row r="555" spans="7:14" x14ac:dyDescent="0.2">
      <c r="G555" s="1039"/>
      <c r="H555" s="1040"/>
      <c r="I555" s="1040"/>
      <c r="J555" s="1040"/>
      <c r="K555" s="1040"/>
      <c r="L555" s="1040"/>
      <c r="M555" s="636"/>
      <c r="N555" s="580"/>
    </row>
    <row r="556" spans="7:14" x14ac:dyDescent="0.2">
      <c r="G556" s="1039"/>
      <c r="H556" s="1040"/>
      <c r="I556" s="1040"/>
      <c r="J556" s="1040"/>
      <c r="K556" s="1040"/>
      <c r="L556" s="1040"/>
      <c r="M556" s="636"/>
      <c r="N556" s="580"/>
    </row>
    <row r="557" spans="7:14" x14ac:dyDescent="0.2">
      <c r="G557" s="1039"/>
      <c r="H557" s="1040"/>
      <c r="I557" s="1040"/>
      <c r="J557" s="1040"/>
      <c r="K557" s="1040"/>
      <c r="L557" s="1040"/>
      <c r="M557" s="636"/>
      <c r="N557" s="580"/>
    </row>
    <row r="558" spans="7:14" x14ac:dyDescent="0.2">
      <c r="G558" s="1039"/>
      <c r="H558" s="1040"/>
      <c r="I558" s="1040"/>
      <c r="J558" s="1040"/>
      <c r="K558" s="1040"/>
      <c r="L558" s="1040"/>
      <c r="M558" s="636"/>
      <c r="N558" s="580"/>
    </row>
    <row r="559" spans="7:14" x14ac:dyDescent="0.2">
      <c r="G559" s="1039"/>
      <c r="H559" s="1040"/>
      <c r="I559" s="1040"/>
      <c r="J559" s="1040"/>
      <c r="K559" s="1040"/>
      <c r="L559" s="1040"/>
      <c r="M559" s="636"/>
      <c r="N559" s="580"/>
    </row>
    <row r="560" spans="7:14" x14ac:dyDescent="0.2">
      <c r="G560" s="1039"/>
      <c r="H560" s="1040"/>
      <c r="I560" s="1040"/>
      <c r="J560" s="1040"/>
      <c r="K560" s="1040"/>
      <c r="L560" s="1040"/>
      <c r="M560" s="636"/>
      <c r="N560" s="580"/>
    </row>
    <row r="561" spans="7:14" x14ac:dyDescent="0.2">
      <c r="G561" s="1039"/>
      <c r="H561" s="1040"/>
      <c r="I561" s="1040"/>
      <c r="J561" s="1040"/>
      <c r="K561" s="1040"/>
      <c r="L561" s="1040"/>
      <c r="M561" s="636"/>
      <c r="N561" s="580"/>
    </row>
    <row r="562" spans="7:14" x14ac:dyDescent="0.2">
      <c r="G562" s="1039"/>
      <c r="H562" s="1040"/>
      <c r="I562" s="1040"/>
      <c r="J562" s="1040"/>
      <c r="K562" s="1040"/>
      <c r="L562" s="1040"/>
      <c r="M562" s="636"/>
      <c r="N562" s="580"/>
    </row>
    <row r="563" spans="7:14" x14ac:dyDescent="0.2">
      <c r="G563" s="1039"/>
      <c r="H563" s="1040"/>
      <c r="I563" s="1040"/>
      <c r="J563" s="1040"/>
      <c r="K563" s="1040"/>
      <c r="L563" s="1040"/>
      <c r="M563" s="636"/>
      <c r="N563" s="580"/>
    </row>
    <row r="564" spans="7:14" x14ac:dyDescent="0.2">
      <c r="G564" s="1039"/>
      <c r="H564" s="1040"/>
      <c r="I564" s="1040"/>
      <c r="J564" s="1040"/>
      <c r="K564" s="1040"/>
      <c r="L564" s="1040"/>
      <c r="M564" s="636"/>
      <c r="N564" s="580"/>
    </row>
    <row r="565" spans="7:14" x14ac:dyDescent="0.2">
      <c r="G565" s="1039"/>
      <c r="H565" s="1040"/>
      <c r="I565" s="1040"/>
      <c r="J565" s="1040"/>
      <c r="K565" s="1040"/>
      <c r="L565" s="1040"/>
      <c r="M565" s="636"/>
      <c r="N565" s="580"/>
    </row>
    <row r="566" spans="7:14" x14ac:dyDescent="0.2">
      <c r="G566" s="1039"/>
      <c r="H566" s="1040"/>
      <c r="I566" s="1040"/>
      <c r="J566" s="1040"/>
      <c r="K566" s="1040"/>
      <c r="L566" s="1040"/>
      <c r="M566" s="636"/>
      <c r="N566" s="580"/>
    </row>
    <row r="567" spans="7:14" x14ac:dyDescent="0.2">
      <c r="G567" s="1039"/>
      <c r="H567" s="1040"/>
      <c r="I567" s="1040"/>
      <c r="J567" s="1040"/>
      <c r="K567" s="1040"/>
      <c r="L567" s="1040"/>
      <c r="M567" s="636"/>
      <c r="N567" s="580"/>
    </row>
    <row r="568" spans="7:14" x14ac:dyDescent="0.2">
      <c r="G568" s="1039"/>
      <c r="H568" s="1040"/>
      <c r="I568" s="1040"/>
      <c r="J568" s="1040"/>
      <c r="K568" s="1040"/>
      <c r="L568" s="1040"/>
      <c r="M568" s="636"/>
      <c r="N568" s="580"/>
    </row>
    <row r="569" spans="7:14" x14ac:dyDescent="0.2">
      <c r="G569" s="1039"/>
      <c r="H569" s="1040"/>
      <c r="I569" s="1040"/>
      <c r="J569" s="1040"/>
      <c r="K569" s="1040"/>
      <c r="L569" s="1040"/>
      <c r="M569" s="636"/>
      <c r="N569" s="580"/>
    </row>
    <row r="570" spans="7:14" x14ac:dyDescent="0.2">
      <c r="G570" s="1039"/>
      <c r="H570" s="1040"/>
      <c r="I570" s="1040"/>
      <c r="J570" s="1040"/>
      <c r="K570" s="1040"/>
      <c r="L570" s="1040"/>
      <c r="M570" s="636"/>
      <c r="N570" s="580"/>
    </row>
    <row r="571" spans="7:14" x14ac:dyDescent="0.2">
      <c r="G571" s="1039"/>
      <c r="H571" s="1040"/>
      <c r="I571" s="1040"/>
      <c r="J571" s="1040"/>
      <c r="K571" s="1040"/>
      <c r="L571" s="1040"/>
      <c r="M571" s="636"/>
      <c r="N571" s="580"/>
    </row>
    <row r="572" spans="7:14" x14ac:dyDescent="0.2">
      <c r="G572" s="1039"/>
      <c r="H572" s="1040"/>
      <c r="I572" s="1040"/>
      <c r="J572" s="1040"/>
      <c r="K572" s="1040"/>
      <c r="L572" s="1040"/>
      <c r="M572" s="636"/>
      <c r="N572" s="580"/>
    </row>
    <row r="573" spans="7:14" x14ac:dyDescent="0.2">
      <c r="G573" s="1039"/>
      <c r="H573" s="1040"/>
      <c r="I573" s="1040"/>
      <c r="J573" s="1040"/>
      <c r="K573" s="1040"/>
      <c r="L573" s="1040"/>
      <c r="M573" s="636"/>
      <c r="N573" s="580"/>
    </row>
    <row r="574" spans="7:14" x14ac:dyDescent="0.2">
      <c r="G574" s="1039"/>
      <c r="H574" s="1040"/>
      <c r="I574" s="1040"/>
      <c r="J574" s="1040"/>
      <c r="K574" s="1040"/>
      <c r="L574" s="1040"/>
      <c r="M574" s="636"/>
      <c r="N574" s="580"/>
    </row>
    <row r="575" spans="7:14" x14ac:dyDescent="0.2">
      <c r="G575" s="1039"/>
      <c r="H575" s="1040"/>
      <c r="I575" s="1040"/>
      <c r="J575" s="1040"/>
      <c r="K575" s="1040"/>
      <c r="L575" s="1040"/>
      <c r="M575" s="636"/>
      <c r="N575" s="580"/>
    </row>
    <row r="576" spans="7:14" x14ac:dyDescent="0.2">
      <c r="G576" s="1039"/>
      <c r="H576" s="1040"/>
      <c r="I576" s="1040"/>
      <c r="J576" s="1040"/>
      <c r="K576" s="1040"/>
      <c r="L576" s="1040"/>
      <c r="M576" s="636"/>
      <c r="N576" s="580"/>
    </row>
    <row r="577" spans="7:14" x14ac:dyDescent="0.2">
      <c r="G577" s="1039"/>
      <c r="H577" s="1040"/>
      <c r="I577" s="1040"/>
      <c r="J577" s="1040"/>
      <c r="K577" s="1040"/>
      <c r="L577" s="1040"/>
      <c r="M577" s="636"/>
      <c r="N577" s="580"/>
    </row>
    <row r="578" spans="7:14" x14ac:dyDescent="0.2">
      <c r="G578" s="1039"/>
      <c r="H578" s="1040"/>
      <c r="I578" s="1040"/>
      <c r="J578" s="1040"/>
      <c r="K578" s="1040"/>
      <c r="L578" s="1040"/>
      <c r="M578" s="636"/>
      <c r="N578" s="580"/>
    </row>
    <row r="579" spans="7:14" x14ac:dyDescent="0.2">
      <c r="G579" s="1039"/>
      <c r="H579" s="1040"/>
      <c r="I579" s="1040"/>
      <c r="J579" s="1040"/>
      <c r="K579" s="1040"/>
      <c r="L579" s="1040"/>
      <c r="M579" s="636"/>
      <c r="N579" s="580"/>
    </row>
    <row r="580" spans="7:14" x14ac:dyDescent="0.2">
      <c r="G580" s="1039"/>
      <c r="H580" s="1040"/>
      <c r="I580" s="1040"/>
      <c r="J580" s="1040"/>
      <c r="K580" s="1040"/>
      <c r="L580" s="1040"/>
      <c r="M580" s="636"/>
      <c r="N580" s="580"/>
    </row>
    <row r="581" spans="7:14" x14ac:dyDescent="0.2">
      <c r="G581" s="1039"/>
      <c r="H581" s="1040"/>
      <c r="I581" s="1040"/>
      <c r="J581" s="1040"/>
      <c r="K581" s="1040"/>
      <c r="L581" s="1040"/>
      <c r="M581" s="636"/>
      <c r="N581" s="580"/>
    </row>
    <row r="582" spans="7:14" x14ac:dyDescent="0.2">
      <c r="G582" s="1039"/>
      <c r="H582" s="1040"/>
      <c r="I582" s="1040"/>
      <c r="J582" s="1040"/>
      <c r="K582" s="1040"/>
      <c r="L582" s="1040"/>
      <c r="M582" s="636"/>
      <c r="N582" s="580"/>
    </row>
    <row r="583" spans="7:14" x14ac:dyDescent="0.2">
      <c r="G583" s="1039"/>
      <c r="H583" s="1040"/>
      <c r="I583" s="1040"/>
      <c r="J583" s="1040"/>
      <c r="K583" s="1040"/>
      <c r="L583" s="1040"/>
      <c r="M583" s="636"/>
      <c r="N583" s="580"/>
    </row>
    <row r="584" spans="7:14" x14ac:dyDescent="0.2">
      <c r="G584" s="1039"/>
      <c r="H584" s="1040"/>
      <c r="I584" s="1040"/>
      <c r="J584" s="1040"/>
      <c r="K584" s="1040"/>
      <c r="L584" s="1040"/>
      <c r="M584" s="636"/>
      <c r="N584" s="580"/>
    </row>
    <row r="585" spans="7:14" x14ac:dyDescent="0.2">
      <c r="G585" s="1039"/>
      <c r="H585" s="1040"/>
      <c r="I585" s="1040"/>
      <c r="J585" s="1040"/>
      <c r="K585" s="1040"/>
      <c r="L585" s="1040"/>
      <c r="M585" s="636"/>
      <c r="N585" s="580"/>
    </row>
    <row r="586" spans="7:14" x14ac:dyDescent="0.2">
      <c r="G586" s="1039"/>
      <c r="H586" s="1040"/>
      <c r="I586" s="1040"/>
      <c r="J586" s="1040"/>
      <c r="K586" s="1040"/>
      <c r="L586" s="1040"/>
      <c r="M586" s="636"/>
      <c r="N586" s="580"/>
    </row>
    <row r="587" spans="7:14" x14ac:dyDescent="0.2">
      <c r="G587" s="1039"/>
      <c r="H587" s="1040"/>
      <c r="I587" s="1040"/>
      <c r="J587" s="1040"/>
      <c r="K587" s="1040"/>
      <c r="L587" s="1040"/>
      <c r="M587" s="636"/>
      <c r="N587" s="580"/>
    </row>
    <row r="588" spans="7:14" x14ac:dyDescent="0.2">
      <c r="G588" s="1039"/>
      <c r="H588" s="1040"/>
      <c r="I588" s="1040"/>
      <c r="J588" s="1040"/>
      <c r="K588" s="1040"/>
      <c r="L588" s="1040"/>
      <c r="M588" s="636"/>
      <c r="N588" s="580"/>
    </row>
    <row r="589" spans="7:14" x14ac:dyDescent="0.2">
      <c r="G589" s="1039"/>
      <c r="H589" s="1040"/>
      <c r="I589" s="1040"/>
      <c r="J589" s="1040"/>
      <c r="K589" s="1040"/>
      <c r="L589" s="1040"/>
      <c r="M589" s="636"/>
      <c r="N589" s="580"/>
    </row>
    <row r="590" spans="7:14" x14ac:dyDescent="0.2">
      <c r="G590" s="1039"/>
      <c r="H590" s="1040"/>
      <c r="I590" s="1040"/>
      <c r="J590" s="1040"/>
      <c r="K590" s="1040"/>
      <c r="L590" s="1040"/>
      <c r="M590" s="636"/>
      <c r="N590" s="580"/>
    </row>
    <row r="591" spans="7:14" x14ac:dyDescent="0.2">
      <c r="G591" s="1039"/>
      <c r="H591" s="1040"/>
      <c r="I591" s="1040"/>
      <c r="J591" s="1040"/>
      <c r="K591" s="1040"/>
      <c r="L591" s="1040"/>
      <c r="M591" s="636"/>
      <c r="N591" s="580"/>
    </row>
    <row r="592" spans="7:14" x14ac:dyDescent="0.2">
      <c r="G592" s="1039"/>
      <c r="H592" s="1040"/>
      <c r="I592" s="1040"/>
      <c r="J592" s="1040"/>
      <c r="K592" s="1040"/>
      <c r="L592" s="1040"/>
      <c r="M592" s="636"/>
      <c r="N592" s="580"/>
    </row>
    <row r="593" spans="7:14" x14ac:dyDescent="0.2">
      <c r="G593" s="1039"/>
      <c r="H593" s="1040"/>
      <c r="I593" s="1040"/>
      <c r="J593" s="1040"/>
      <c r="K593" s="1040"/>
      <c r="L593" s="1040"/>
      <c r="M593" s="636"/>
      <c r="N593" s="580"/>
    </row>
    <row r="594" spans="7:14" x14ac:dyDescent="0.2">
      <c r="G594" s="1039"/>
      <c r="H594" s="1040"/>
      <c r="I594" s="1040"/>
      <c r="J594" s="1040"/>
      <c r="K594" s="1040"/>
      <c r="L594" s="1040"/>
      <c r="M594" s="636"/>
      <c r="N594" s="580"/>
    </row>
    <row r="595" spans="7:14" x14ac:dyDescent="0.2">
      <c r="G595" s="1039"/>
      <c r="H595" s="1040"/>
      <c r="I595" s="1040"/>
      <c r="J595" s="1040"/>
      <c r="K595" s="1040"/>
      <c r="L595" s="1040"/>
      <c r="M595" s="636"/>
      <c r="N595" s="580"/>
    </row>
    <row r="596" spans="7:14" x14ac:dyDescent="0.2">
      <c r="G596" s="1039"/>
      <c r="H596" s="1040"/>
      <c r="I596" s="1040"/>
      <c r="J596" s="1040"/>
      <c r="K596" s="1040"/>
      <c r="L596" s="1040"/>
      <c r="M596" s="636"/>
      <c r="N596" s="580"/>
    </row>
    <row r="597" spans="7:14" x14ac:dyDescent="0.2">
      <c r="G597" s="1039"/>
      <c r="H597" s="1040"/>
      <c r="I597" s="1040"/>
      <c r="J597" s="1040"/>
      <c r="K597" s="1040"/>
      <c r="L597" s="1040"/>
      <c r="M597" s="636"/>
      <c r="N597" s="580"/>
    </row>
    <row r="598" spans="7:14" x14ac:dyDescent="0.2">
      <c r="G598" s="1039"/>
      <c r="H598" s="1040"/>
      <c r="I598" s="1040"/>
      <c r="J598" s="1040"/>
      <c r="K598" s="1040"/>
      <c r="L598" s="1040"/>
      <c r="M598" s="636"/>
      <c r="N598" s="580"/>
    </row>
    <row r="599" spans="7:14" x14ac:dyDescent="0.2">
      <c r="G599" s="1039"/>
      <c r="H599" s="1040"/>
      <c r="I599" s="1040"/>
      <c r="J599" s="1040"/>
      <c r="K599" s="1040"/>
      <c r="L599" s="1040"/>
      <c r="M599" s="636"/>
      <c r="N599" s="580"/>
    </row>
    <row r="600" spans="7:14" x14ac:dyDescent="0.2">
      <c r="G600" s="1039"/>
      <c r="H600" s="1040"/>
      <c r="I600" s="1040"/>
      <c r="J600" s="1040"/>
      <c r="K600" s="1040"/>
      <c r="L600" s="1040"/>
      <c r="M600" s="636"/>
      <c r="N600" s="580"/>
    </row>
    <row r="601" spans="7:14" x14ac:dyDescent="0.2">
      <c r="G601" s="1039"/>
      <c r="H601" s="1040"/>
      <c r="I601" s="1040"/>
      <c r="J601" s="1040"/>
      <c r="K601" s="1040"/>
      <c r="L601" s="1040"/>
      <c r="M601" s="636"/>
      <c r="N601" s="580"/>
    </row>
    <row r="602" spans="7:14" x14ac:dyDescent="0.2">
      <c r="G602" s="1039"/>
      <c r="H602" s="1040"/>
      <c r="I602" s="1040"/>
      <c r="J602" s="1040"/>
      <c r="K602" s="1040"/>
      <c r="L602" s="1040"/>
      <c r="M602" s="636"/>
      <c r="N602" s="580"/>
    </row>
    <row r="603" spans="7:14" x14ac:dyDescent="0.2">
      <c r="G603" s="1039"/>
      <c r="H603" s="1040"/>
      <c r="I603" s="1040"/>
      <c r="J603" s="1040"/>
      <c r="K603" s="1040"/>
      <c r="L603" s="1040"/>
      <c r="M603" s="636"/>
      <c r="N603" s="580"/>
    </row>
    <row r="604" spans="7:14" x14ac:dyDescent="0.2">
      <c r="G604" s="1039"/>
      <c r="H604" s="1040"/>
      <c r="I604" s="1040"/>
      <c r="J604" s="1040"/>
      <c r="K604" s="1040"/>
      <c r="L604" s="1040"/>
      <c r="M604" s="636"/>
      <c r="N604" s="580"/>
    </row>
    <row r="605" spans="7:14" x14ac:dyDescent="0.2">
      <c r="G605" s="1039"/>
      <c r="H605" s="1040"/>
      <c r="I605" s="1040"/>
      <c r="J605" s="1040"/>
      <c r="K605" s="1040"/>
      <c r="L605" s="1040"/>
      <c r="M605" s="636"/>
      <c r="N605" s="580"/>
    </row>
    <row r="606" spans="7:14" x14ac:dyDescent="0.2">
      <c r="G606" s="1039"/>
      <c r="H606" s="1040"/>
      <c r="I606" s="1040"/>
      <c r="J606" s="1040"/>
      <c r="K606" s="1040"/>
      <c r="L606" s="1040"/>
      <c r="M606" s="636"/>
      <c r="N606" s="580"/>
    </row>
    <row r="607" spans="7:14" x14ac:dyDescent="0.2">
      <c r="G607" s="1039"/>
      <c r="H607" s="1040"/>
      <c r="I607" s="1040"/>
      <c r="J607" s="1040"/>
      <c r="K607" s="1040"/>
      <c r="L607" s="1040"/>
      <c r="M607" s="636"/>
      <c r="N607" s="580"/>
    </row>
    <row r="608" spans="7:14" x14ac:dyDescent="0.2">
      <c r="G608" s="1039"/>
      <c r="H608" s="1040"/>
      <c r="I608" s="1040"/>
      <c r="J608" s="1040"/>
      <c r="K608" s="1040"/>
      <c r="L608" s="1040"/>
      <c r="M608" s="636"/>
      <c r="N608" s="580"/>
    </row>
    <row r="609" spans="7:14" x14ac:dyDescent="0.2">
      <c r="G609" s="1039"/>
      <c r="H609" s="1040"/>
      <c r="I609" s="1040"/>
      <c r="J609" s="1040"/>
      <c r="K609" s="1040"/>
      <c r="L609" s="1040"/>
      <c r="M609" s="636"/>
      <c r="N609" s="580"/>
    </row>
    <row r="610" spans="7:14" x14ac:dyDescent="0.2">
      <c r="G610" s="1039"/>
      <c r="H610" s="1040"/>
      <c r="I610" s="1040"/>
      <c r="J610" s="1040"/>
      <c r="K610" s="1040"/>
      <c r="L610" s="1040"/>
      <c r="M610" s="636"/>
      <c r="N610" s="580"/>
    </row>
    <row r="611" spans="7:14" x14ac:dyDescent="0.2">
      <c r="G611" s="1039"/>
      <c r="H611" s="1040"/>
      <c r="I611" s="1040"/>
      <c r="J611" s="1040"/>
      <c r="K611" s="1040"/>
      <c r="L611" s="1040"/>
      <c r="M611" s="636"/>
      <c r="N611" s="580"/>
    </row>
    <row r="612" spans="7:14" x14ac:dyDescent="0.2">
      <c r="G612" s="1039"/>
      <c r="H612" s="1040"/>
      <c r="I612" s="1040"/>
      <c r="J612" s="1040"/>
      <c r="K612" s="1040"/>
      <c r="L612" s="1040"/>
      <c r="M612" s="636"/>
      <c r="N612" s="580"/>
    </row>
    <row r="613" spans="7:14" x14ac:dyDescent="0.2">
      <c r="G613" s="1039"/>
      <c r="H613" s="1040"/>
      <c r="I613" s="1040"/>
      <c r="J613" s="1040"/>
      <c r="K613" s="1040"/>
      <c r="L613" s="1040"/>
      <c r="M613" s="636"/>
      <c r="N613" s="580"/>
    </row>
    <row r="614" spans="7:14" x14ac:dyDescent="0.2">
      <c r="G614" s="1039"/>
      <c r="H614" s="1040"/>
      <c r="I614" s="1040"/>
      <c r="J614" s="1040"/>
      <c r="K614" s="1040"/>
      <c r="L614" s="1040"/>
      <c r="M614" s="636"/>
      <c r="N614" s="580"/>
    </row>
    <row r="615" spans="7:14" x14ac:dyDescent="0.2">
      <c r="G615" s="1039"/>
      <c r="H615" s="1040"/>
      <c r="I615" s="1040"/>
      <c r="J615" s="1040"/>
      <c r="K615" s="1040"/>
      <c r="L615" s="1040"/>
      <c r="M615" s="636"/>
      <c r="N615" s="580"/>
    </row>
    <row r="616" spans="7:14" x14ac:dyDescent="0.2">
      <c r="G616" s="1039"/>
      <c r="H616" s="1040"/>
      <c r="I616" s="1040"/>
      <c r="J616" s="1040"/>
      <c r="K616" s="1040"/>
      <c r="L616" s="1040"/>
      <c r="M616" s="636"/>
      <c r="N616" s="580"/>
    </row>
    <row r="617" spans="7:14" x14ac:dyDescent="0.2">
      <c r="G617" s="1039"/>
      <c r="H617" s="1040"/>
      <c r="I617" s="1040"/>
      <c r="J617" s="1040"/>
      <c r="K617" s="1040"/>
      <c r="L617" s="1040"/>
      <c r="M617" s="636"/>
      <c r="N617" s="580"/>
    </row>
    <row r="618" spans="7:14" x14ac:dyDescent="0.2">
      <c r="G618" s="1039"/>
      <c r="H618" s="1040"/>
      <c r="I618" s="1040"/>
      <c r="J618" s="1040"/>
      <c r="K618" s="1040"/>
      <c r="L618" s="1040"/>
      <c r="M618" s="636"/>
      <c r="N618" s="580"/>
    </row>
    <row r="619" spans="7:14" x14ac:dyDescent="0.2">
      <c r="G619" s="1039"/>
      <c r="H619" s="1040"/>
      <c r="I619" s="1040"/>
      <c r="J619" s="1040"/>
      <c r="K619" s="1040"/>
      <c r="L619" s="1040"/>
      <c r="M619" s="636"/>
      <c r="N619" s="580"/>
    </row>
    <row r="620" spans="7:14" x14ac:dyDescent="0.2">
      <c r="G620" s="1039"/>
      <c r="H620" s="1040"/>
      <c r="I620" s="1040"/>
      <c r="J620" s="1040"/>
      <c r="K620" s="1040"/>
      <c r="L620" s="1040"/>
      <c r="M620" s="636"/>
      <c r="N620" s="580"/>
    </row>
    <row r="621" spans="7:14" x14ac:dyDescent="0.2">
      <c r="G621" s="1039"/>
      <c r="H621" s="1040"/>
      <c r="I621" s="1040"/>
      <c r="J621" s="1040"/>
      <c r="K621" s="1040"/>
      <c r="L621" s="1040"/>
      <c r="M621" s="636"/>
      <c r="N621" s="580"/>
    </row>
    <row r="622" spans="7:14" x14ac:dyDescent="0.2">
      <c r="G622" s="1039"/>
      <c r="H622" s="1040"/>
      <c r="I622" s="1040"/>
      <c r="J622" s="1040"/>
      <c r="K622" s="1040"/>
      <c r="L622" s="1040"/>
      <c r="M622" s="636"/>
      <c r="N622" s="580"/>
    </row>
    <row r="623" spans="7:14" x14ac:dyDescent="0.2">
      <c r="G623" s="1039"/>
      <c r="H623" s="1040"/>
      <c r="I623" s="1040"/>
      <c r="J623" s="1040"/>
      <c r="K623" s="1040"/>
      <c r="L623" s="1040"/>
      <c r="M623" s="636"/>
      <c r="N623" s="580"/>
    </row>
    <row r="624" spans="7:14" x14ac:dyDescent="0.2">
      <c r="G624" s="1039"/>
      <c r="H624" s="1040"/>
      <c r="I624" s="1040"/>
      <c r="J624" s="1040"/>
      <c r="K624" s="1040"/>
      <c r="L624" s="1040"/>
      <c r="M624" s="636"/>
      <c r="N624" s="580"/>
    </row>
    <row r="625" spans="7:14" x14ac:dyDescent="0.2">
      <c r="G625" s="1039"/>
      <c r="H625" s="1040"/>
      <c r="I625" s="1040"/>
      <c r="J625" s="1040"/>
      <c r="K625" s="1040"/>
      <c r="L625" s="1040"/>
      <c r="M625" s="636"/>
      <c r="N625" s="580"/>
    </row>
    <row r="626" spans="7:14" x14ac:dyDescent="0.2">
      <c r="G626" s="1039"/>
      <c r="H626" s="1040"/>
      <c r="I626" s="1040"/>
      <c r="J626" s="1040"/>
      <c r="K626" s="1040"/>
      <c r="L626" s="1040"/>
      <c r="M626" s="636"/>
      <c r="N626" s="580"/>
    </row>
    <row r="627" spans="7:14" x14ac:dyDescent="0.2">
      <c r="G627" s="1039"/>
      <c r="H627" s="1040"/>
      <c r="I627" s="1040"/>
      <c r="J627" s="1040"/>
      <c r="K627" s="1040"/>
      <c r="L627" s="1040"/>
      <c r="M627" s="636"/>
      <c r="N627" s="580"/>
    </row>
    <row r="628" spans="7:14" x14ac:dyDescent="0.2">
      <c r="G628" s="1039"/>
      <c r="H628" s="1040"/>
      <c r="I628" s="1040"/>
      <c r="J628" s="1040"/>
      <c r="K628" s="1040"/>
      <c r="L628" s="1040"/>
      <c r="M628" s="636"/>
      <c r="N628" s="580"/>
    </row>
    <row r="629" spans="7:14" x14ac:dyDescent="0.2">
      <c r="G629" s="1039"/>
      <c r="H629" s="1040"/>
      <c r="I629" s="1040"/>
      <c r="J629" s="1040"/>
      <c r="K629" s="1040"/>
      <c r="L629" s="1040"/>
      <c r="M629" s="636"/>
      <c r="N629" s="580"/>
    </row>
    <row r="630" spans="7:14" x14ac:dyDescent="0.2">
      <c r="G630" s="1039"/>
      <c r="H630" s="1040"/>
      <c r="I630" s="1040"/>
      <c r="J630" s="1040"/>
      <c r="K630" s="1040"/>
      <c r="L630" s="1040"/>
      <c r="M630" s="636"/>
      <c r="N630" s="580"/>
    </row>
    <row r="631" spans="7:14" x14ac:dyDescent="0.2">
      <c r="G631" s="1039"/>
      <c r="H631" s="1040"/>
      <c r="I631" s="1040"/>
      <c r="J631" s="1040"/>
      <c r="K631" s="1040"/>
      <c r="L631" s="1040"/>
      <c r="M631" s="636"/>
      <c r="N631" s="580"/>
    </row>
    <row r="632" spans="7:14" x14ac:dyDescent="0.2">
      <c r="G632" s="1039"/>
      <c r="H632" s="1040"/>
      <c r="I632" s="1040"/>
      <c r="J632" s="1040"/>
      <c r="K632" s="1040"/>
      <c r="L632" s="1040"/>
      <c r="M632" s="636"/>
      <c r="N632" s="580"/>
    </row>
    <row r="633" spans="7:14" x14ac:dyDescent="0.2">
      <c r="G633" s="1039"/>
      <c r="H633" s="1040"/>
      <c r="I633" s="1040"/>
      <c r="J633" s="1040"/>
      <c r="K633" s="1040"/>
      <c r="L633" s="1040"/>
      <c r="M633" s="636"/>
      <c r="N633" s="580"/>
    </row>
    <row r="634" spans="7:14" x14ac:dyDescent="0.2">
      <c r="G634" s="1039"/>
      <c r="H634" s="1040"/>
      <c r="I634" s="1040"/>
      <c r="J634" s="1040"/>
      <c r="K634" s="1040"/>
      <c r="L634" s="1040"/>
      <c r="M634" s="636"/>
      <c r="N634" s="580"/>
    </row>
    <row r="635" spans="7:14" x14ac:dyDescent="0.2">
      <c r="G635" s="1039"/>
      <c r="H635" s="1040"/>
      <c r="I635" s="1040"/>
      <c r="J635" s="1040"/>
      <c r="K635" s="1040"/>
      <c r="L635" s="1040"/>
      <c r="M635" s="636"/>
      <c r="N635" s="580"/>
    </row>
    <row r="636" spans="7:14" x14ac:dyDescent="0.2">
      <c r="G636" s="1039"/>
      <c r="H636" s="1040"/>
      <c r="I636" s="1040"/>
      <c r="J636" s="1040"/>
      <c r="K636" s="1040"/>
      <c r="L636" s="1040"/>
      <c r="M636" s="636"/>
      <c r="N636" s="580"/>
    </row>
    <row r="637" spans="7:14" x14ac:dyDescent="0.2">
      <c r="G637" s="1039"/>
      <c r="H637" s="1040"/>
      <c r="I637" s="1040"/>
      <c r="J637" s="1040"/>
      <c r="K637" s="1040"/>
      <c r="L637" s="1040"/>
      <c r="M637" s="636"/>
      <c r="N637" s="580"/>
    </row>
    <row r="638" spans="7:14" x14ac:dyDescent="0.2">
      <c r="G638" s="1039"/>
      <c r="H638" s="1040"/>
      <c r="I638" s="1040"/>
      <c r="J638" s="1040"/>
      <c r="K638" s="1040"/>
      <c r="L638" s="1040"/>
      <c r="M638" s="636"/>
      <c r="N638" s="580"/>
    </row>
    <row r="639" spans="7:14" x14ac:dyDescent="0.2">
      <c r="G639" s="1039"/>
      <c r="H639" s="1040"/>
      <c r="I639" s="1040"/>
      <c r="J639" s="1040"/>
      <c r="K639" s="1040"/>
      <c r="L639" s="1040"/>
      <c r="M639" s="636"/>
      <c r="N639" s="580"/>
    </row>
    <row r="640" spans="7:14" x14ac:dyDescent="0.2">
      <c r="G640" s="1039"/>
      <c r="H640" s="1040"/>
      <c r="I640" s="1040"/>
      <c r="J640" s="1040"/>
      <c r="K640" s="1040"/>
      <c r="L640" s="1040"/>
      <c r="M640" s="636"/>
      <c r="N640" s="580"/>
    </row>
    <row r="641" spans="7:14" x14ac:dyDescent="0.2">
      <c r="G641" s="1039"/>
      <c r="H641" s="1040"/>
      <c r="I641" s="1040"/>
      <c r="J641" s="1040"/>
      <c r="K641" s="1040"/>
      <c r="L641" s="1040"/>
      <c r="M641" s="636"/>
      <c r="N641" s="580"/>
    </row>
    <row r="642" spans="7:14" x14ac:dyDescent="0.2">
      <c r="G642" s="1039"/>
      <c r="H642" s="1040"/>
      <c r="I642" s="1040"/>
      <c r="J642" s="1040"/>
      <c r="K642" s="1040"/>
      <c r="L642" s="1040"/>
      <c r="M642" s="636"/>
      <c r="N642" s="580"/>
    </row>
    <row r="643" spans="7:14" x14ac:dyDescent="0.2">
      <c r="G643" s="1039"/>
      <c r="H643" s="1040"/>
      <c r="I643" s="1040"/>
      <c r="J643" s="1040"/>
      <c r="K643" s="1040"/>
      <c r="L643" s="1040"/>
      <c r="M643" s="636"/>
      <c r="N643" s="580"/>
    </row>
    <row r="644" spans="7:14" x14ac:dyDescent="0.2">
      <c r="G644" s="1039"/>
      <c r="H644" s="1040"/>
      <c r="I644" s="1040"/>
      <c r="J644" s="1040"/>
      <c r="K644" s="1040"/>
      <c r="L644" s="1040"/>
      <c r="M644" s="636"/>
      <c r="N644" s="580"/>
    </row>
    <row r="645" spans="7:14" x14ac:dyDescent="0.2">
      <c r="G645" s="1039"/>
      <c r="H645" s="1040"/>
      <c r="I645" s="1040"/>
      <c r="J645" s="1040"/>
      <c r="K645" s="1040"/>
      <c r="L645" s="1040"/>
      <c r="M645" s="636"/>
      <c r="N645" s="580"/>
    </row>
    <row r="646" spans="7:14" x14ac:dyDescent="0.2">
      <c r="G646" s="1039"/>
      <c r="H646" s="1040"/>
      <c r="I646" s="1040"/>
      <c r="J646" s="1040"/>
      <c r="K646" s="1040"/>
      <c r="L646" s="1040"/>
      <c r="M646" s="636"/>
      <c r="N646" s="580"/>
    </row>
    <row r="647" spans="7:14" x14ac:dyDescent="0.2">
      <c r="G647" s="1039"/>
      <c r="H647" s="1040"/>
      <c r="I647" s="1040"/>
      <c r="J647" s="1040"/>
      <c r="K647" s="1040"/>
      <c r="L647" s="1040"/>
      <c r="M647" s="636"/>
      <c r="N647" s="580"/>
    </row>
    <row r="648" spans="7:14" x14ac:dyDescent="0.2">
      <c r="G648" s="1039"/>
      <c r="H648" s="1040"/>
      <c r="I648" s="1040"/>
      <c r="J648" s="1040"/>
      <c r="K648" s="1040"/>
      <c r="L648" s="1040"/>
      <c r="M648" s="636"/>
      <c r="N648" s="580"/>
    </row>
    <row r="649" spans="7:14" x14ac:dyDescent="0.2">
      <c r="G649" s="1039"/>
      <c r="H649" s="1040"/>
      <c r="I649" s="1040"/>
      <c r="J649" s="1040"/>
      <c r="K649" s="1040"/>
      <c r="L649" s="1040"/>
      <c r="M649" s="636"/>
      <c r="N649" s="580"/>
    </row>
    <row r="650" spans="7:14" x14ac:dyDescent="0.2">
      <c r="G650" s="1039"/>
      <c r="H650" s="1040"/>
      <c r="I650" s="1040"/>
      <c r="J650" s="1040"/>
      <c r="K650" s="1040"/>
      <c r="L650" s="1040"/>
      <c r="M650" s="636"/>
      <c r="N650" s="580"/>
    </row>
    <row r="651" spans="7:14" x14ac:dyDescent="0.2">
      <c r="G651" s="1039"/>
      <c r="H651" s="1040"/>
      <c r="I651" s="1040"/>
      <c r="J651" s="1040"/>
      <c r="K651" s="1040"/>
      <c r="L651" s="1040"/>
      <c r="M651" s="636"/>
      <c r="N651" s="580"/>
    </row>
    <row r="652" spans="7:14" x14ac:dyDescent="0.2">
      <c r="G652" s="1039"/>
      <c r="H652" s="1040"/>
      <c r="I652" s="1040"/>
      <c r="J652" s="1040"/>
      <c r="K652" s="1040"/>
      <c r="L652" s="1040"/>
      <c r="M652" s="636"/>
      <c r="N652" s="580"/>
    </row>
    <row r="653" spans="7:14" x14ac:dyDescent="0.2">
      <c r="G653" s="1039"/>
      <c r="H653" s="1040"/>
      <c r="I653" s="1040"/>
      <c r="J653" s="1040"/>
      <c r="K653" s="1040"/>
      <c r="L653" s="1040"/>
      <c r="M653" s="636"/>
      <c r="N653" s="580"/>
    </row>
    <row r="654" spans="7:14" x14ac:dyDescent="0.2">
      <c r="G654" s="1039"/>
      <c r="H654" s="1040"/>
      <c r="I654" s="1040"/>
      <c r="J654" s="1040"/>
      <c r="K654" s="1040"/>
      <c r="L654" s="1040"/>
      <c r="M654" s="636"/>
      <c r="N654" s="580"/>
    </row>
    <row r="655" spans="7:14" x14ac:dyDescent="0.2">
      <c r="G655" s="1039"/>
      <c r="H655" s="1040"/>
      <c r="I655" s="1040"/>
      <c r="J655" s="1040"/>
      <c r="K655" s="1040"/>
      <c r="L655" s="1040"/>
      <c r="M655" s="636"/>
      <c r="N655" s="580"/>
    </row>
    <row r="656" spans="7:14" x14ac:dyDescent="0.2">
      <c r="G656" s="1039"/>
      <c r="H656" s="1040"/>
      <c r="I656" s="1040"/>
      <c r="J656" s="1040"/>
      <c r="K656" s="1040"/>
      <c r="L656" s="1040"/>
      <c r="M656" s="636"/>
      <c r="N656" s="580"/>
    </row>
    <row r="657" spans="7:14" x14ac:dyDescent="0.2">
      <c r="G657" s="1039"/>
      <c r="H657" s="1040"/>
      <c r="I657" s="1040"/>
      <c r="J657" s="1040"/>
      <c r="K657" s="1040"/>
      <c r="L657" s="1040"/>
      <c r="M657" s="636"/>
      <c r="N657" s="580"/>
    </row>
    <row r="658" spans="7:14" x14ac:dyDescent="0.2">
      <c r="G658" s="1039"/>
      <c r="H658" s="1040"/>
      <c r="I658" s="1040"/>
      <c r="J658" s="1040"/>
      <c r="K658" s="1040"/>
      <c r="L658" s="1040"/>
      <c r="M658" s="636"/>
      <c r="N658" s="580"/>
    </row>
    <row r="659" spans="7:14" x14ac:dyDescent="0.2">
      <c r="G659" s="1039"/>
      <c r="H659" s="1040"/>
      <c r="I659" s="1040"/>
      <c r="J659" s="1040"/>
      <c r="K659" s="1040"/>
      <c r="L659" s="1040"/>
      <c r="M659" s="636"/>
      <c r="N659" s="580"/>
    </row>
    <row r="660" spans="7:14" x14ac:dyDescent="0.2">
      <c r="G660" s="1039"/>
      <c r="H660" s="1040"/>
      <c r="I660" s="1040"/>
      <c r="J660" s="1040"/>
      <c r="K660" s="1040"/>
      <c r="L660" s="1040"/>
      <c r="M660" s="636"/>
      <c r="N660" s="580"/>
    </row>
    <row r="661" spans="7:14" x14ac:dyDescent="0.2">
      <c r="G661" s="1039"/>
      <c r="H661" s="1040"/>
      <c r="I661" s="1040"/>
      <c r="J661" s="1040"/>
      <c r="K661" s="1040"/>
      <c r="L661" s="1040"/>
      <c r="M661" s="636"/>
      <c r="N661" s="580"/>
    </row>
    <row r="662" spans="7:14" x14ac:dyDescent="0.2">
      <c r="G662" s="1039"/>
      <c r="H662" s="1040"/>
      <c r="I662" s="1040"/>
      <c r="J662" s="1040"/>
      <c r="K662" s="1040"/>
      <c r="L662" s="1040"/>
      <c r="M662" s="636"/>
      <c r="N662" s="580"/>
    </row>
    <row r="663" spans="7:14" x14ac:dyDescent="0.2">
      <c r="G663" s="1039"/>
      <c r="H663" s="1040"/>
      <c r="I663" s="1040"/>
      <c r="J663" s="1040"/>
      <c r="K663" s="1040"/>
      <c r="L663" s="1040"/>
      <c r="M663" s="636"/>
      <c r="N663" s="580"/>
    </row>
    <row r="664" spans="7:14" x14ac:dyDescent="0.2">
      <c r="G664" s="1039"/>
      <c r="H664" s="1040"/>
      <c r="I664" s="1040"/>
      <c r="J664" s="1040"/>
      <c r="K664" s="1040"/>
      <c r="L664" s="1040"/>
      <c r="M664" s="636"/>
      <c r="N664" s="580"/>
    </row>
    <row r="665" spans="7:14" x14ac:dyDescent="0.2">
      <c r="G665" s="1039"/>
      <c r="H665" s="1040"/>
      <c r="I665" s="1040"/>
      <c r="J665" s="1040"/>
      <c r="K665" s="1040"/>
      <c r="L665" s="1040"/>
      <c r="M665" s="636"/>
      <c r="N665" s="580"/>
    </row>
    <row r="666" spans="7:14" x14ac:dyDescent="0.2">
      <c r="G666" s="1039"/>
      <c r="H666" s="1040"/>
      <c r="I666" s="1040"/>
      <c r="J666" s="1040"/>
      <c r="K666" s="1040"/>
      <c r="L666" s="1040"/>
      <c r="M666" s="636"/>
      <c r="N666" s="580"/>
    </row>
    <row r="667" spans="7:14" x14ac:dyDescent="0.2">
      <c r="G667" s="1039"/>
      <c r="H667" s="1040"/>
      <c r="I667" s="1040"/>
      <c r="J667" s="1040"/>
      <c r="K667" s="1040"/>
      <c r="L667" s="1040"/>
      <c r="M667" s="636"/>
      <c r="N667" s="580"/>
    </row>
    <row r="668" spans="7:14" x14ac:dyDescent="0.2">
      <c r="G668" s="1039"/>
      <c r="H668" s="1040"/>
      <c r="I668" s="1040"/>
      <c r="J668" s="1040"/>
      <c r="K668" s="1040"/>
      <c r="L668" s="1040"/>
      <c r="M668" s="636"/>
      <c r="N668" s="580"/>
    </row>
    <row r="669" spans="7:14" x14ac:dyDescent="0.2">
      <c r="G669" s="1039"/>
      <c r="H669" s="1040"/>
      <c r="I669" s="1040"/>
      <c r="J669" s="1040"/>
      <c r="K669" s="1040"/>
      <c r="L669" s="1040"/>
      <c r="M669" s="636"/>
      <c r="N669" s="580"/>
    </row>
    <row r="670" spans="7:14" x14ac:dyDescent="0.2">
      <c r="G670" s="1039"/>
      <c r="H670" s="1040"/>
      <c r="I670" s="1040"/>
      <c r="J670" s="1040"/>
      <c r="K670" s="1040"/>
      <c r="L670" s="1040"/>
      <c r="M670" s="636"/>
      <c r="N670" s="580"/>
    </row>
    <row r="671" spans="7:14" x14ac:dyDescent="0.2">
      <c r="G671" s="1039"/>
      <c r="H671" s="1040"/>
      <c r="I671" s="1040"/>
      <c r="J671" s="1040"/>
      <c r="K671" s="1040"/>
      <c r="L671" s="1040"/>
      <c r="M671" s="636"/>
      <c r="N671" s="580"/>
    </row>
    <row r="672" spans="7:14" x14ac:dyDescent="0.2">
      <c r="G672" s="1039"/>
      <c r="H672" s="1040"/>
      <c r="I672" s="1040"/>
      <c r="J672" s="1040"/>
      <c r="K672" s="1040"/>
      <c r="L672" s="1040"/>
      <c r="M672" s="636"/>
      <c r="N672" s="580"/>
    </row>
    <row r="673" spans="7:14" x14ac:dyDescent="0.2">
      <c r="G673" s="1039"/>
      <c r="H673" s="1040"/>
      <c r="I673" s="1040"/>
      <c r="J673" s="1040"/>
      <c r="K673" s="1040"/>
      <c r="L673" s="1040"/>
      <c r="M673" s="636"/>
      <c r="N673" s="580"/>
    </row>
    <row r="674" spans="7:14" x14ac:dyDescent="0.2">
      <c r="G674" s="1039"/>
      <c r="H674" s="1040"/>
      <c r="I674" s="1040"/>
      <c r="J674" s="1040"/>
      <c r="K674" s="1040"/>
      <c r="L674" s="1040"/>
      <c r="M674" s="636"/>
      <c r="N674" s="580"/>
    </row>
    <row r="675" spans="7:14" x14ac:dyDescent="0.2">
      <c r="G675" s="1039"/>
      <c r="H675" s="1040"/>
      <c r="I675" s="1040"/>
      <c r="J675" s="1040"/>
      <c r="K675" s="1040"/>
      <c r="L675" s="1040"/>
      <c r="M675" s="636"/>
      <c r="N675" s="580"/>
    </row>
    <row r="676" spans="7:14" x14ac:dyDescent="0.2">
      <c r="G676" s="1039"/>
      <c r="H676" s="1040"/>
      <c r="I676" s="1040"/>
      <c r="J676" s="1040"/>
      <c r="K676" s="1040"/>
      <c r="L676" s="1040"/>
      <c r="M676" s="636"/>
      <c r="N676" s="580"/>
    </row>
    <row r="677" spans="7:14" x14ac:dyDescent="0.2">
      <c r="G677" s="1039"/>
      <c r="H677" s="1040"/>
      <c r="I677" s="1040"/>
      <c r="J677" s="1040"/>
      <c r="K677" s="1040"/>
      <c r="L677" s="1040"/>
      <c r="M677" s="636"/>
      <c r="N677" s="580"/>
    </row>
  </sheetData>
  <mergeCells count="2">
    <mergeCell ref="B1:E1"/>
    <mergeCell ref="B142:E142"/>
  </mergeCells>
  <printOptions horizontalCentered="1"/>
  <pageMargins left="0.78740157480314965" right="0.19685039370078741" top="0.59055118110236227" bottom="0.78740157480314965" header="0" footer="0.39370078740157483"/>
  <pageSetup paperSize="9" firstPageNumber="4" orientation="portrait" useFirstPageNumber="1" horizontalDpi="203" verticalDpi="98" r:id="rId1"/>
  <headerFooter alignWithMargins="0">
    <oddFooter>&amp;A&amp;RStran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
  <dimension ref="A1:G171"/>
  <sheetViews>
    <sheetView view="pageBreakPreview" zoomScaleSheetLayoutView="100" workbookViewId="0"/>
  </sheetViews>
  <sheetFormatPr defaultColWidth="9.140625" defaultRowHeight="12.75" x14ac:dyDescent="0.2"/>
  <cols>
    <col min="1" max="1" width="4.28515625" style="2" customWidth="1"/>
    <col min="2" max="2" width="35.140625" style="3" customWidth="1"/>
    <col min="3" max="3" width="4.7109375" style="4" customWidth="1"/>
    <col min="4" max="4" width="5.42578125" style="5" customWidth="1"/>
    <col min="5" max="5" width="0.5703125" style="5" customWidth="1"/>
    <col min="6" max="6" width="15.28515625" style="6" customWidth="1"/>
    <col min="7" max="7" width="13.42578125" style="7" customWidth="1"/>
    <col min="8" max="16384" width="9.140625" style="5"/>
  </cols>
  <sheetData>
    <row r="1" spans="1:7" ht="18.75" x14ac:dyDescent="0.3">
      <c r="A1" s="8"/>
      <c r="B1" s="9" t="s">
        <v>11</v>
      </c>
      <c r="C1" s="10"/>
      <c r="D1" s="11"/>
      <c r="E1" s="12"/>
      <c r="F1" s="13"/>
      <c r="G1" s="14"/>
    </row>
    <row r="2" spans="1:7" ht="18.75" x14ac:dyDescent="0.3">
      <c r="A2" s="15"/>
      <c r="B2" s="9" t="s">
        <v>12</v>
      </c>
      <c r="C2" s="10"/>
      <c r="D2" s="11"/>
      <c r="E2" s="12"/>
      <c r="F2" s="13"/>
      <c r="G2" s="14"/>
    </row>
    <row r="3" spans="1:7" ht="18.75" x14ac:dyDescent="0.3">
      <c r="A3" s="15"/>
      <c r="B3" s="16"/>
      <c r="C3" s="10"/>
      <c r="D3" s="11"/>
      <c r="E3" s="12"/>
      <c r="F3" s="13"/>
      <c r="G3" s="14"/>
    </row>
    <row r="4" spans="1:7" x14ac:dyDescent="0.2">
      <c r="A4" s="17"/>
      <c r="B4" s="18"/>
      <c r="C4" s="19"/>
      <c r="D4" s="20"/>
      <c r="E4" s="12"/>
      <c r="F4" s="21"/>
      <c r="G4" s="22"/>
    </row>
    <row r="5" spans="1:7" ht="45.75" x14ac:dyDescent="0.25">
      <c r="A5" s="23" t="s">
        <v>13</v>
      </c>
      <c r="B5" s="24" t="s">
        <v>14</v>
      </c>
      <c r="C5" s="1185" t="s">
        <v>15</v>
      </c>
      <c r="D5" s="1185"/>
      <c r="E5" s="25"/>
      <c r="F5" s="26" t="s">
        <v>16</v>
      </c>
      <c r="G5" s="27" t="s">
        <v>17</v>
      </c>
    </row>
    <row r="6" spans="1:7" ht="15.75" x14ac:dyDescent="0.25">
      <c r="A6" s="28">
        <v>1</v>
      </c>
      <c r="B6" s="29"/>
      <c r="C6" s="30"/>
      <c r="D6" s="31"/>
      <c r="E6" s="32"/>
      <c r="F6" s="33"/>
      <c r="G6" s="34"/>
    </row>
    <row r="7" spans="1:7" ht="46.35" customHeight="1" x14ac:dyDescent="0.2">
      <c r="A7" s="35">
        <f>COUNT(A6+1)</f>
        <v>1</v>
      </c>
      <c r="B7" s="36" t="s">
        <v>18</v>
      </c>
      <c r="C7" s="37"/>
      <c r="D7" s="20"/>
      <c r="E7" s="32"/>
      <c r="F7" s="38"/>
      <c r="G7" s="22"/>
    </row>
    <row r="8" spans="1:7" x14ac:dyDescent="0.2">
      <c r="A8" s="17"/>
      <c r="B8" s="39" t="s">
        <v>19</v>
      </c>
      <c r="C8" s="40"/>
      <c r="D8" s="20" t="s">
        <v>8</v>
      </c>
      <c r="E8" s="41">
        <v>1.06463</v>
      </c>
      <c r="F8" s="42" t="e">
        <f>ROUND(#REF!*#REF!*E8,-1)</f>
        <v>#REF!</v>
      </c>
      <c r="G8" s="43" t="e">
        <f>C8*F8</f>
        <v>#REF!</v>
      </c>
    </row>
    <row r="9" spans="1:7" x14ac:dyDescent="0.2">
      <c r="A9" s="17"/>
      <c r="B9" s="39" t="s">
        <v>20</v>
      </c>
      <c r="C9" s="40"/>
      <c r="D9" s="20" t="s">
        <v>8</v>
      </c>
      <c r="E9" s="41">
        <v>7.2395100000000001</v>
      </c>
      <c r="F9" s="42" t="e">
        <f>ROUND(#REF!*#REF!*E9,-1)</f>
        <v>#REF!</v>
      </c>
      <c r="G9" s="43" t="e">
        <f>C9*F9</f>
        <v>#REF!</v>
      </c>
    </row>
    <row r="10" spans="1:7" x14ac:dyDescent="0.2">
      <c r="A10" s="17"/>
      <c r="B10" s="39"/>
      <c r="C10" s="40"/>
      <c r="D10" s="20"/>
      <c r="E10" s="41"/>
      <c r="F10" s="42"/>
      <c r="G10" s="43"/>
    </row>
    <row r="11" spans="1:7" ht="57.4" customHeight="1" x14ac:dyDescent="0.2">
      <c r="A11" s="35">
        <f>COUNT(A7:A10)+1</f>
        <v>2</v>
      </c>
      <c r="B11" s="36" t="s">
        <v>21</v>
      </c>
      <c r="C11" s="37"/>
      <c r="D11" s="20"/>
      <c r="E11" s="41"/>
      <c r="F11" s="42"/>
      <c r="G11" s="22"/>
    </row>
    <row r="12" spans="1:7" x14ac:dyDescent="0.2">
      <c r="A12" s="17"/>
      <c r="B12" s="39" t="s">
        <v>22</v>
      </c>
      <c r="C12" s="37"/>
      <c r="D12" s="20" t="s">
        <v>8</v>
      </c>
      <c r="E12" s="41">
        <v>4.3375599999999999</v>
      </c>
      <c r="F12" s="42" t="e">
        <f>ROUND(#REF!*#REF!*E12,-1)</f>
        <v>#REF!</v>
      </c>
      <c r="G12" s="43" t="e">
        <f>C12*F12</f>
        <v>#REF!</v>
      </c>
    </row>
    <row r="13" spans="1:7" x14ac:dyDescent="0.2">
      <c r="A13" s="17"/>
      <c r="B13" s="39" t="s">
        <v>23</v>
      </c>
      <c r="C13" s="37"/>
      <c r="D13" s="20" t="s">
        <v>8</v>
      </c>
      <c r="E13" s="41">
        <v>5.8534199999999998</v>
      </c>
      <c r="F13" s="42" t="e">
        <f>ROUND(#REF!*#REF!*E13,-1)</f>
        <v>#REF!</v>
      </c>
      <c r="G13" s="43" t="e">
        <f>C13*F13</f>
        <v>#REF!</v>
      </c>
    </row>
    <row r="14" spans="1:7" x14ac:dyDescent="0.2">
      <c r="A14" s="17"/>
      <c r="B14" s="18"/>
      <c r="C14" s="37"/>
      <c r="D14" s="20"/>
      <c r="E14" s="41"/>
      <c r="F14" s="42"/>
      <c r="G14" s="22"/>
    </row>
    <row r="15" spans="1:7" ht="57.4" customHeight="1" x14ac:dyDescent="0.2">
      <c r="A15" s="35">
        <f>COUNT(A7:A14)+1</f>
        <v>3</v>
      </c>
      <c r="B15" s="36" t="s">
        <v>24</v>
      </c>
      <c r="E15" s="41"/>
      <c r="F15" s="42"/>
    </row>
    <row r="16" spans="1:7" ht="63.75" x14ac:dyDescent="0.2">
      <c r="A16" s="17"/>
      <c r="B16" s="44" t="s">
        <v>25</v>
      </c>
      <c r="E16" s="41"/>
      <c r="F16" s="42"/>
    </row>
    <row r="17" spans="1:7" ht="38.25" x14ac:dyDescent="0.2">
      <c r="A17" s="17"/>
      <c r="B17" s="44" t="s">
        <v>26</v>
      </c>
      <c r="E17" s="41"/>
      <c r="F17" s="42"/>
    </row>
    <row r="18" spans="1:7" x14ac:dyDescent="0.2">
      <c r="A18" s="17"/>
      <c r="B18" s="45" t="s">
        <v>27</v>
      </c>
      <c r="D18" s="5" t="s">
        <v>10</v>
      </c>
      <c r="E18" s="41">
        <v>245.12195</v>
      </c>
      <c r="F18" s="42" t="e">
        <f>ROUND(#REF!*#REF!*E18,-1)</f>
        <v>#REF!</v>
      </c>
      <c r="G18" s="46" t="e">
        <f>C18*F18</f>
        <v>#REF!</v>
      </c>
    </row>
    <row r="19" spans="1:7" x14ac:dyDescent="0.2">
      <c r="A19" s="17"/>
      <c r="B19" s="45" t="s">
        <v>28</v>
      </c>
      <c r="D19" s="5" t="s">
        <v>10</v>
      </c>
      <c r="E19" s="41">
        <v>292.68293</v>
      </c>
      <c r="F19" s="42" t="e">
        <f>ROUND(#REF!*#REF!*E19,-1)</f>
        <v>#REF!</v>
      </c>
      <c r="G19" s="46" t="e">
        <f>C19*F19</f>
        <v>#REF!</v>
      </c>
    </row>
    <row r="20" spans="1:7" x14ac:dyDescent="0.2">
      <c r="A20" s="17"/>
      <c r="B20" s="45" t="s">
        <v>29</v>
      </c>
      <c r="D20" s="5" t="s">
        <v>10</v>
      </c>
      <c r="E20" s="41">
        <v>392.68293</v>
      </c>
      <c r="F20" s="42" t="e">
        <f>ROUND(#REF!*#REF!*E20,-1)</f>
        <v>#REF!</v>
      </c>
      <c r="G20" s="46" t="e">
        <f>C20*F20</f>
        <v>#REF!</v>
      </c>
    </row>
    <row r="21" spans="1:7" x14ac:dyDescent="0.2">
      <c r="A21" s="17"/>
      <c r="B21" s="45" t="s">
        <v>30</v>
      </c>
      <c r="D21" s="5" t="s">
        <v>10</v>
      </c>
      <c r="E21" s="41">
        <v>507.31707</v>
      </c>
      <c r="F21" s="42" t="e">
        <f>ROUND(#REF!*#REF!*E21,-1)</f>
        <v>#REF!</v>
      </c>
      <c r="G21" s="46" t="e">
        <f>C21*F21</f>
        <v>#REF!</v>
      </c>
    </row>
    <row r="22" spans="1:7" x14ac:dyDescent="0.2">
      <c r="A22" s="17"/>
      <c r="B22" s="18"/>
      <c r="C22" s="37"/>
      <c r="D22" s="20"/>
      <c r="E22" s="41"/>
      <c r="F22" s="42"/>
      <c r="G22" s="22"/>
    </row>
    <row r="23" spans="1:7" ht="68.650000000000006" customHeight="1" x14ac:dyDescent="0.2">
      <c r="A23" s="35">
        <f>COUNT(A7:A22)+1</f>
        <v>4</v>
      </c>
      <c r="B23" s="36" t="s">
        <v>31</v>
      </c>
      <c r="E23" s="47"/>
      <c r="F23" s="42"/>
    </row>
    <row r="24" spans="1:7" ht="63.75" x14ac:dyDescent="0.2">
      <c r="A24" s="17"/>
      <c r="B24" s="44" t="s">
        <v>32</v>
      </c>
      <c r="E24" s="47"/>
      <c r="F24" s="42"/>
    </row>
    <row r="25" spans="1:7" x14ac:dyDescent="0.2">
      <c r="A25" s="17"/>
      <c r="B25" s="45" t="s">
        <v>33</v>
      </c>
      <c r="D25" s="5" t="s">
        <v>10</v>
      </c>
      <c r="E25" s="47">
        <v>206</v>
      </c>
      <c r="F25" s="42" t="e">
        <f>ROUND(#REF!*#REF!*E25,-1)</f>
        <v>#REF!</v>
      </c>
      <c r="G25" s="46" t="e">
        <f>C25*F25</f>
        <v>#REF!</v>
      </c>
    </row>
    <row r="26" spans="1:7" x14ac:dyDescent="0.2">
      <c r="A26" s="17"/>
      <c r="E26" s="47"/>
      <c r="F26" s="42"/>
    </row>
    <row r="27" spans="1:7" ht="23.85" customHeight="1" x14ac:dyDescent="0.2">
      <c r="A27" s="35">
        <f>COUNT(A7:A26)+1</f>
        <v>5</v>
      </c>
      <c r="B27" s="48" t="s">
        <v>34</v>
      </c>
      <c r="C27" s="37"/>
      <c r="D27" s="20"/>
      <c r="E27" s="41"/>
      <c r="F27" s="42"/>
      <c r="G27" s="22"/>
    </row>
    <row r="28" spans="1:7" x14ac:dyDescent="0.2">
      <c r="A28" s="17"/>
      <c r="B28" s="39" t="s">
        <v>35</v>
      </c>
      <c r="C28" s="40"/>
      <c r="D28" s="20" t="s">
        <v>10</v>
      </c>
      <c r="E28" s="41">
        <v>7.0057299999999998</v>
      </c>
      <c r="F28" s="42" t="e">
        <f>ROUND(#REF!*#REF!*E28,-1)</f>
        <v>#REF!</v>
      </c>
      <c r="G28" s="43" t="e">
        <f>C28*F28</f>
        <v>#REF!</v>
      </c>
    </row>
    <row r="29" spans="1:7" x14ac:dyDescent="0.2">
      <c r="A29" s="17"/>
      <c r="B29" s="39" t="s">
        <v>36</v>
      </c>
      <c r="C29" s="40"/>
      <c r="D29" s="20" t="s">
        <v>10</v>
      </c>
      <c r="E29" s="41">
        <v>27.877359999999999</v>
      </c>
      <c r="F29" s="42" t="e">
        <f>ROUND(#REF!*#REF!*E29,-1)</f>
        <v>#REF!</v>
      </c>
      <c r="G29" s="43" t="e">
        <f>C29*F29</f>
        <v>#REF!</v>
      </c>
    </row>
    <row r="30" spans="1:7" x14ac:dyDescent="0.2">
      <c r="A30" s="17"/>
      <c r="B30" s="18"/>
      <c r="C30" s="37"/>
      <c r="D30" s="20"/>
      <c r="E30" s="41"/>
      <c r="F30" s="42"/>
      <c r="G30" s="22"/>
    </row>
    <row r="31" spans="1:7" ht="23.85" customHeight="1" x14ac:dyDescent="0.2">
      <c r="A31" s="35">
        <f>COUNT(A7:A30)+1</f>
        <v>6</v>
      </c>
      <c r="B31" s="48" t="s">
        <v>37</v>
      </c>
      <c r="C31" s="37"/>
      <c r="D31" s="20"/>
      <c r="E31" s="41"/>
      <c r="F31" s="42"/>
      <c r="G31" s="22"/>
    </row>
    <row r="32" spans="1:7" x14ac:dyDescent="0.2">
      <c r="A32" s="17"/>
      <c r="B32" s="39" t="s">
        <v>35</v>
      </c>
      <c r="C32" s="40"/>
      <c r="D32" s="20" t="s">
        <v>10</v>
      </c>
      <c r="E32" s="41">
        <v>6.1565899999999996</v>
      </c>
      <c r="F32" s="42" t="e">
        <f>ROUND(#REF!*#REF!*E32,-1)</f>
        <v>#REF!</v>
      </c>
      <c r="G32" s="43" t="e">
        <f>C32*F32</f>
        <v>#REF!</v>
      </c>
    </row>
    <row r="33" spans="1:7" x14ac:dyDescent="0.2">
      <c r="A33" s="17"/>
      <c r="B33" s="39" t="s">
        <v>36</v>
      </c>
      <c r="C33" s="40"/>
      <c r="D33" s="20" t="s">
        <v>10</v>
      </c>
      <c r="E33" s="41">
        <v>24.131830000000001</v>
      </c>
      <c r="F33" s="42" t="e">
        <f>ROUND(#REF!*#REF!*E33,-1)</f>
        <v>#REF!</v>
      </c>
      <c r="G33" s="43" t="e">
        <f>C33*F33</f>
        <v>#REF!</v>
      </c>
    </row>
    <row r="34" spans="1:7" x14ac:dyDescent="0.2">
      <c r="A34" s="17"/>
      <c r="B34" s="18" t="s">
        <v>38</v>
      </c>
      <c r="C34" s="37"/>
      <c r="D34" s="20"/>
      <c r="E34" s="41"/>
      <c r="F34" s="42"/>
      <c r="G34" s="22"/>
    </row>
    <row r="35" spans="1:7" ht="23.85" customHeight="1" x14ac:dyDescent="0.2">
      <c r="A35" s="35">
        <f>COUNT(A7:A34)+1</f>
        <v>7</v>
      </c>
      <c r="B35" s="36" t="s">
        <v>39</v>
      </c>
      <c r="C35" s="37"/>
      <c r="D35" s="20"/>
      <c r="E35" s="41"/>
      <c r="F35" s="42"/>
      <c r="G35" s="22"/>
    </row>
    <row r="36" spans="1:7" x14ac:dyDescent="0.2">
      <c r="A36" s="17"/>
      <c r="B36" s="39" t="s">
        <v>40</v>
      </c>
      <c r="C36" s="40"/>
      <c r="D36" s="20" t="s">
        <v>10</v>
      </c>
      <c r="E36" s="41">
        <v>17.05799</v>
      </c>
      <c r="F36" s="42" t="e">
        <f>ROUND(#REF!*#REF!*E36,-1)</f>
        <v>#REF!</v>
      </c>
      <c r="G36" s="43" t="e">
        <f>C36*F36</f>
        <v>#REF!</v>
      </c>
    </row>
    <row r="37" spans="1:7" x14ac:dyDescent="0.2">
      <c r="A37" s="17"/>
      <c r="B37" s="39" t="s">
        <v>41</v>
      </c>
      <c r="C37" s="40"/>
      <c r="D37" s="20" t="s">
        <v>10</v>
      </c>
      <c r="E37" s="41">
        <v>30.713460000000001</v>
      </c>
      <c r="F37" s="42" t="e">
        <f>ROUND(#REF!*#REF!*E37,-1)</f>
        <v>#REF!</v>
      </c>
      <c r="G37" s="43" t="e">
        <f>C37*F37</f>
        <v>#REF!</v>
      </c>
    </row>
    <row r="38" spans="1:7" x14ac:dyDescent="0.2">
      <c r="A38" s="17"/>
      <c r="B38" s="18" t="s">
        <v>38</v>
      </c>
      <c r="C38" s="37"/>
      <c r="D38" s="20"/>
      <c r="E38" s="41"/>
      <c r="F38" s="42"/>
      <c r="G38" s="22"/>
    </row>
    <row r="39" spans="1:7" ht="23.85" customHeight="1" x14ac:dyDescent="0.2">
      <c r="A39" s="35">
        <f>COUNT(A7:A38)+1</f>
        <v>8</v>
      </c>
      <c r="B39" s="36" t="s">
        <v>42</v>
      </c>
      <c r="C39" s="37"/>
      <c r="D39" s="20"/>
      <c r="E39" s="41"/>
      <c r="F39" s="42"/>
      <c r="G39" s="22"/>
    </row>
    <row r="40" spans="1:7" x14ac:dyDescent="0.2">
      <c r="A40" s="17"/>
      <c r="B40" s="39" t="s">
        <v>43</v>
      </c>
      <c r="C40" s="40"/>
      <c r="D40" s="20" t="s">
        <v>10</v>
      </c>
      <c r="E40" s="41">
        <v>5.7279299999999997</v>
      </c>
      <c r="F40" s="42" t="e">
        <f>ROUND(#REF!*#REF!*E40,-1)</f>
        <v>#REF!</v>
      </c>
      <c r="G40" s="43" t="e">
        <f>C40*F40</f>
        <v>#REF!</v>
      </c>
    </row>
    <row r="41" spans="1:7" x14ac:dyDescent="0.2">
      <c r="A41" s="17"/>
      <c r="B41" s="39" t="s">
        <v>44</v>
      </c>
      <c r="C41" s="40"/>
      <c r="D41" s="20" t="s">
        <v>10</v>
      </c>
      <c r="E41" s="41">
        <v>18.417200000000001</v>
      </c>
      <c r="F41" s="42" t="e">
        <f>ROUND(#REF!*#REF!*E41,-1)</f>
        <v>#REF!</v>
      </c>
      <c r="G41" s="43" t="e">
        <f>C41*F41</f>
        <v>#REF!</v>
      </c>
    </row>
    <row r="42" spans="1:7" x14ac:dyDescent="0.2">
      <c r="A42" s="17"/>
      <c r="B42" s="18" t="s">
        <v>38</v>
      </c>
      <c r="C42" s="37"/>
      <c r="D42" s="20"/>
      <c r="E42" s="41"/>
      <c r="F42" s="42"/>
      <c r="G42" s="22"/>
    </row>
    <row r="43" spans="1:7" ht="23.85" customHeight="1" x14ac:dyDescent="0.2">
      <c r="A43" s="35">
        <f>COUNT(A7:A42)+1</f>
        <v>9</v>
      </c>
      <c r="B43" s="36" t="s">
        <v>45</v>
      </c>
      <c r="C43" s="37"/>
      <c r="D43" s="20"/>
      <c r="E43" s="41"/>
      <c r="F43" s="42"/>
      <c r="G43" s="22"/>
    </row>
    <row r="44" spans="1:7" x14ac:dyDescent="0.2">
      <c r="A44" s="17"/>
      <c r="B44" s="39" t="s">
        <v>46</v>
      </c>
      <c r="C44" s="37"/>
      <c r="D44" s="20" t="s">
        <v>10</v>
      </c>
      <c r="E44" s="41">
        <v>10.40244</v>
      </c>
      <c r="F44" s="42" t="e">
        <f>ROUND(#REF!*#REF!*E44,-1)</f>
        <v>#REF!</v>
      </c>
      <c r="G44" s="43" t="e">
        <f>C44*F44</f>
        <v>#REF!</v>
      </c>
    </row>
    <row r="45" spans="1:7" x14ac:dyDescent="0.2">
      <c r="A45" s="17"/>
      <c r="B45" s="18" t="s">
        <v>38</v>
      </c>
      <c r="C45" s="37"/>
      <c r="D45" s="20"/>
      <c r="E45" s="41"/>
      <c r="F45" s="42"/>
      <c r="G45" s="22"/>
    </row>
    <row r="46" spans="1:7" ht="23.85" customHeight="1" x14ac:dyDescent="0.2">
      <c r="A46" s="35">
        <f>COUNT(A7:A45)+1</f>
        <v>10</v>
      </c>
      <c r="B46" s="36" t="s">
        <v>47</v>
      </c>
      <c r="C46" s="37"/>
      <c r="D46" s="20"/>
      <c r="E46" s="41"/>
      <c r="F46" s="42"/>
      <c r="G46" s="22"/>
    </row>
    <row r="47" spans="1:7" x14ac:dyDescent="0.2">
      <c r="A47" s="17"/>
      <c r="B47" s="39" t="s">
        <v>48</v>
      </c>
      <c r="C47" s="40"/>
      <c r="D47" s="20" t="s">
        <v>10</v>
      </c>
      <c r="E47" s="41">
        <v>21.919509999999999</v>
      </c>
      <c r="F47" s="42" t="e">
        <f>ROUND(#REF!*#REF!*E47,-1)</f>
        <v>#REF!</v>
      </c>
      <c r="G47" s="43" t="e">
        <f>C47*F47</f>
        <v>#REF!</v>
      </c>
    </row>
    <row r="48" spans="1:7" x14ac:dyDescent="0.2">
      <c r="A48" s="17"/>
      <c r="B48" s="39" t="s">
        <v>49</v>
      </c>
      <c r="C48" s="40"/>
      <c r="D48" s="20" t="s">
        <v>10</v>
      </c>
      <c r="E48" s="41">
        <v>34.28293</v>
      </c>
      <c r="F48" s="42" t="e">
        <f>ROUND(#REF!*#REF!*E48,-1)</f>
        <v>#REF!</v>
      </c>
      <c r="G48" s="43" t="e">
        <f>C48*F48</f>
        <v>#REF!</v>
      </c>
    </row>
    <row r="49" spans="1:7" x14ac:dyDescent="0.2">
      <c r="A49" s="17"/>
      <c r="B49" s="18" t="s">
        <v>38</v>
      </c>
      <c r="C49" s="37"/>
      <c r="D49" s="20"/>
      <c r="E49" s="41"/>
      <c r="F49" s="42"/>
      <c r="G49" s="22"/>
    </row>
    <row r="50" spans="1:7" ht="46.35" customHeight="1" x14ac:dyDescent="0.2">
      <c r="A50" s="35">
        <f>COUNT($A$7:A49)+1</f>
        <v>11</v>
      </c>
      <c r="B50" s="36" t="s">
        <v>50</v>
      </c>
      <c r="C50" s="40"/>
      <c r="D50" s="20"/>
      <c r="E50" s="49"/>
      <c r="F50" s="50"/>
      <c r="G50" s="43"/>
    </row>
    <row r="51" spans="1:7" x14ac:dyDescent="0.2">
      <c r="A51" s="17"/>
      <c r="B51" s="39" t="s">
        <v>51</v>
      </c>
      <c r="C51" s="40"/>
      <c r="D51" s="20" t="s">
        <v>10</v>
      </c>
      <c r="E51" s="49">
        <v>45.731707319999998</v>
      </c>
      <c r="F51" s="42" t="e">
        <f>ROUND(#REF!*#REF!*E51,-1)</f>
        <v>#REF!</v>
      </c>
      <c r="G51" s="43" t="e">
        <f>C51*F51</f>
        <v>#REF!</v>
      </c>
    </row>
    <row r="52" spans="1:7" x14ac:dyDescent="0.2">
      <c r="A52" s="17"/>
      <c r="B52" s="18"/>
      <c r="C52" s="40"/>
      <c r="D52" s="20"/>
      <c r="E52" s="49"/>
      <c r="F52" s="50"/>
      <c r="G52" s="43"/>
    </row>
    <row r="53" spans="1:7" ht="35.1" customHeight="1" x14ac:dyDescent="0.2">
      <c r="A53" s="35">
        <f>COUNT($A$7:A52)+1</f>
        <v>12</v>
      </c>
      <c r="B53" s="36" t="s">
        <v>52</v>
      </c>
      <c r="C53" s="37"/>
      <c r="D53" s="20"/>
      <c r="E53" s="41"/>
      <c r="F53" s="42"/>
      <c r="G53" s="22"/>
    </row>
    <row r="54" spans="1:7" x14ac:dyDescent="0.2">
      <c r="A54" s="17"/>
      <c r="B54" s="39" t="s">
        <v>43</v>
      </c>
      <c r="C54" s="40"/>
      <c r="D54" s="20" t="s">
        <v>10</v>
      </c>
      <c r="E54" s="41">
        <v>8.5442699999999991</v>
      </c>
      <c r="F54" s="42" t="e">
        <f>ROUND(#REF!*#REF!*E54,-1)</f>
        <v>#REF!</v>
      </c>
      <c r="G54" s="43" t="e">
        <f>C54*F54</f>
        <v>#REF!</v>
      </c>
    </row>
    <row r="55" spans="1:7" x14ac:dyDescent="0.2">
      <c r="A55" s="17"/>
      <c r="B55" s="39" t="s">
        <v>44</v>
      </c>
      <c r="C55" s="40"/>
      <c r="D55" s="20" t="s">
        <v>10</v>
      </c>
      <c r="E55" s="41">
        <v>19.240410000000001</v>
      </c>
      <c r="F55" s="42" t="e">
        <f>ROUND(#REF!*#REF!*E55,-1)</f>
        <v>#REF!</v>
      </c>
      <c r="G55" s="43" t="e">
        <f>C55*F55</f>
        <v>#REF!</v>
      </c>
    </row>
    <row r="56" spans="1:7" x14ac:dyDescent="0.2">
      <c r="A56" s="17"/>
      <c r="B56" s="18" t="s">
        <v>38</v>
      </c>
      <c r="C56" s="37"/>
      <c r="D56" s="20"/>
      <c r="E56" s="41"/>
      <c r="F56" s="42"/>
      <c r="G56" s="22"/>
    </row>
    <row r="57" spans="1:7" ht="35.1" customHeight="1" x14ac:dyDescent="0.2">
      <c r="A57" s="35">
        <f>COUNT($A$7:A56)+1</f>
        <v>13</v>
      </c>
      <c r="B57" s="36" t="s">
        <v>53</v>
      </c>
      <c r="C57" s="37"/>
      <c r="D57" s="20"/>
      <c r="E57" s="41"/>
      <c r="F57" s="42"/>
      <c r="G57" s="22"/>
    </row>
    <row r="58" spans="1:7" x14ac:dyDescent="0.2">
      <c r="A58" s="17"/>
      <c r="B58" s="39" t="s">
        <v>54</v>
      </c>
      <c r="C58" s="40"/>
      <c r="D58" s="20" t="s">
        <v>10</v>
      </c>
      <c r="E58" s="41">
        <v>65.609759999999994</v>
      </c>
      <c r="F58" s="42" t="e">
        <f>ROUND(#REF!*#REF!*E58,-1)</f>
        <v>#REF!</v>
      </c>
      <c r="G58" s="43" t="e">
        <f>C58*F58</f>
        <v>#REF!</v>
      </c>
    </row>
    <row r="59" spans="1:7" x14ac:dyDescent="0.2">
      <c r="A59" s="17"/>
      <c r="B59" s="39" t="s">
        <v>55</v>
      </c>
      <c r="C59" s="40"/>
      <c r="D59" s="20" t="s">
        <v>10</v>
      </c>
      <c r="E59" s="41"/>
      <c r="F59" s="42" t="e">
        <f>ROUND(#REF!*#REF!*E59,-1)</f>
        <v>#REF!</v>
      </c>
      <c r="G59" s="43" t="e">
        <f>C59*F59</f>
        <v>#REF!</v>
      </c>
    </row>
    <row r="60" spans="1:7" x14ac:dyDescent="0.2">
      <c r="A60" s="17"/>
      <c r="B60" s="39" t="s">
        <v>56</v>
      </c>
      <c r="C60" s="40"/>
      <c r="D60" s="20" t="s">
        <v>10</v>
      </c>
      <c r="E60" s="41">
        <v>43.256100000000004</v>
      </c>
      <c r="F60" s="42" t="e">
        <f>ROUND(#REF!*#REF!*E60,-1)</f>
        <v>#REF!</v>
      </c>
      <c r="G60" s="43" t="e">
        <f>C60*F60</f>
        <v>#REF!</v>
      </c>
    </row>
    <row r="61" spans="1:7" x14ac:dyDescent="0.2">
      <c r="A61" s="17"/>
      <c r="B61" s="18" t="s">
        <v>38</v>
      </c>
      <c r="C61" s="37"/>
      <c r="D61" s="20"/>
      <c r="E61" s="41"/>
      <c r="F61" s="42"/>
      <c r="G61" s="22"/>
    </row>
    <row r="62" spans="1:7" ht="35.1" customHeight="1" x14ac:dyDescent="0.2">
      <c r="A62" s="35">
        <f>COUNT($A$7:A61)+1</f>
        <v>14</v>
      </c>
      <c r="B62" s="36" t="s">
        <v>57</v>
      </c>
      <c r="C62" s="37"/>
      <c r="D62" s="20"/>
      <c r="E62" s="41"/>
      <c r="F62" s="42"/>
      <c r="G62" s="22"/>
    </row>
    <row r="63" spans="1:7" x14ac:dyDescent="0.2">
      <c r="A63" s="17"/>
      <c r="B63" s="39" t="s">
        <v>46</v>
      </c>
      <c r="C63" s="40"/>
      <c r="D63" s="20" t="s">
        <v>10</v>
      </c>
      <c r="E63" s="41">
        <v>51.432679999999998</v>
      </c>
      <c r="F63" s="42" t="e">
        <f>ROUND(#REF!*#REF!*E63,-1)</f>
        <v>#REF!</v>
      </c>
      <c r="G63" s="43" t="e">
        <f t="shared" ref="G63:G69" si="0">C63*F63</f>
        <v>#REF!</v>
      </c>
    </row>
    <row r="64" spans="1:7" x14ac:dyDescent="0.2">
      <c r="A64" s="17"/>
      <c r="B64" s="39" t="s">
        <v>58</v>
      </c>
      <c r="C64" s="40"/>
      <c r="D64" s="20" t="s">
        <v>10</v>
      </c>
      <c r="E64" s="41">
        <v>67.316339999999997</v>
      </c>
      <c r="F64" s="42" t="e">
        <f>ROUND(#REF!*#REF!*E64,-1)</f>
        <v>#REF!</v>
      </c>
      <c r="G64" s="43" t="e">
        <f t="shared" si="0"/>
        <v>#REF!</v>
      </c>
    </row>
    <row r="65" spans="1:7" x14ac:dyDescent="0.2">
      <c r="A65" s="17"/>
      <c r="B65" s="39" t="s">
        <v>59</v>
      </c>
      <c r="C65" s="40"/>
      <c r="D65" s="20" t="s">
        <v>10</v>
      </c>
      <c r="E65" s="41">
        <v>114.29512</v>
      </c>
      <c r="F65" s="42" t="e">
        <f>ROUND(#REF!*#REF!*E65,-1)</f>
        <v>#REF!</v>
      </c>
      <c r="G65" s="43" t="e">
        <f t="shared" si="0"/>
        <v>#REF!</v>
      </c>
    </row>
    <row r="66" spans="1:7" x14ac:dyDescent="0.2">
      <c r="A66" s="17"/>
      <c r="B66" s="39" t="s">
        <v>60</v>
      </c>
      <c r="C66" s="40"/>
      <c r="D66" s="20" t="s">
        <v>10</v>
      </c>
      <c r="E66" s="41">
        <v>179.10975999999999</v>
      </c>
      <c r="F66" s="42" t="e">
        <f>ROUND(#REF!*#REF!*E66,-1)</f>
        <v>#REF!</v>
      </c>
      <c r="G66" s="43" t="e">
        <f t="shared" si="0"/>
        <v>#REF!</v>
      </c>
    </row>
    <row r="67" spans="1:7" x14ac:dyDescent="0.2">
      <c r="A67" s="17"/>
      <c r="B67" s="39" t="s">
        <v>54</v>
      </c>
      <c r="C67" s="40"/>
      <c r="D67" s="20" t="s">
        <v>10</v>
      </c>
      <c r="E67" s="41">
        <v>108.33317</v>
      </c>
      <c r="F67" s="42" t="e">
        <f>ROUND(#REF!*#REF!*E67,-1)</f>
        <v>#REF!</v>
      </c>
      <c r="G67" s="43" t="e">
        <f t="shared" si="0"/>
        <v>#REF!</v>
      </c>
    </row>
    <row r="68" spans="1:7" x14ac:dyDescent="0.2">
      <c r="A68" s="17"/>
      <c r="B68" s="39" t="s">
        <v>55</v>
      </c>
      <c r="C68" s="40"/>
      <c r="D68" s="20" t="s">
        <v>10</v>
      </c>
      <c r="E68" s="41">
        <v>140.23645999999999</v>
      </c>
      <c r="F68" s="42" t="e">
        <f>ROUND(#REF!*#REF!*E68,-1)</f>
        <v>#REF!</v>
      </c>
      <c r="G68" s="43" t="e">
        <f t="shared" si="0"/>
        <v>#REF!</v>
      </c>
    </row>
    <row r="69" spans="1:7" x14ac:dyDescent="0.2">
      <c r="A69" s="17"/>
      <c r="B69" s="39" t="s">
        <v>56</v>
      </c>
      <c r="C69" s="40"/>
      <c r="D69" s="20" t="s">
        <v>10</v>
      </c>
      <c r="E69" s="41">
        <v>169.68293</v>
      </c>
      <c r="F69" s="42" t="e">
        <f>ROUND(#REF!*#REF!*E69,-1)</f>
        <v>#REF!</v>
      </c>
      <c r="G69" s="43" t="e">
        <f t="shared" si="0"/>
        <v>#REF!</v>
      </c>
    </row>
    <row r="70" spans="1:7" x14ac:dyDescent="0.2">
      <c r="A70" s="17"/>
      <c r="B70" s="18" t="s">
        <v>38</v>
      </c>
      <c r="C70" s="37"/>
      <c r="D70" s="20"/>
      <c r="E70" s="41"/>
      <c r="F70" s="42"/>
      <c r="G70" s="22"/>
    </row>
    <row r="71" spans="1:7" ht="46.35" customHeight="1" x14ac:dyDescent="0.2">
      <c r="A71" s="35">
        <f>COUNT($A$7:A70)+1</f>
        <v>15</v>
      </c>
      <c r="B71" s="36" t="s">
        <v>61</v>
      </c>
      <c r="C71" s="51"/>
      <c r="D71" s="52"/>
      <c r="E71" s="41"/>
      <c r="F71" s="42"/>
      <c r="G71" s="53"/>
    </row>
    <row r="72" spans="1:7" x14ac:dyDescent="0.2">
      <c r="A72" s="17"/>
      <c r="B72" s="39" t="s">
        <v>62</v>
      </c>
      <c r="C72" s="40"/>
      <c r="D72" s="20" t="s">
        <v>10</v>
      </c>
      <c r="E72" s="41">
        <v>59.4</v>
      </c>
      <c r="F72" s="42" t="e">
        <f>ROUND(#REF!*#REF!*E72,-1)</f>
        <v>#REF!</v>
      </c>
      <c r="G72" s="43" t="e">
        <f>C72*F72</f>
        <v>#REF!</v>
      </c>
    </row>
    <row r="73" spans="1:7" x14ac:dyDescent="0.2">
      <c r="A73" s="17"/>
      <c r="B73" s="39" t="s">
        <v>63</v>
      </c>
      <c r="C73" s="40"/>
      <c r="D73" s="20" t="s">
        <v>10</v>
      </c>
      <c r="E73" s="41">
        <v>77.7</v>
      </c>
      <c r="F73" s="42" t="e">
        <f>ROUND(#REF!*#REF!*E73,-1)</f>
        <v>#REF!</v>
      </c>
      <c r="G73" s="43" t="e">
        <f>C73*F73</f>
        <v>#REF!</v>
      </c>
    </row>
    <row r="74" spans="1:7" x14ac:dyDescent="0.2">
      <c r="A74" s="17"/>
      <c r="B74" s="39" t="s">
        <v>64</v>
      </c>
      <c r="C74" s="40"/>
      <c r="D74" s="20" t="s">
        <v>10</v>
      </c>
      <c r="E74" s="41">
        <v>125</v>
      </c>
      <c r="F74" s="42" t="e">
        <f>ROUND(#REF!*#REF!*E74,-1)</f>
        <v>#REF!</v>
      </c>
      <c r="G74" s="43" t="e">
        <f>C74*F74</f>
        <v>#REF!</v>
      </c>
    </row>
    <row r="75" spans="1:7" x14ac:dyDescent="0.2">
      <c r="C75" s="54"/>
      <c r="E75" s="41"/>
      <c r="F75" s="42"/>
      <c r="G75" s="46"/>
    </row>
    <row r="76" spans="1:7" ht="35.1" customHeight="1" x14ac:dyDescent="0.2">
      <c r="A76" s="35">
        <f>COUNT($A$7:A75)+1</f>
        <v>16</v>
      </c>
      <c r="B76" s="36" t="s">
        <v>65</v>
      </c>
      <c r="C76" s="51"/>
      <c r="D76" s="52"/>
      <c r="E76" s="41"/>
      <c r="F76" s="42"/>
      <c r="G76" s="53"/>
    </row>
    <row r="77" spans="1:7" x14ac:dyDescent="0.2">
      <c r="A77" s="17"/>
      <c r="B77" s="39" t="s">
        <v>62</v>
      </c>
      <c r="C77" s="40"/>
      <c r="D77" s="20" t="s">
        <v>10</v>
      </c>
      <c r="E77" s="41">
        <v>59.4</v>
      </c>
      <c r="F77" s="42" t="e">
        <f>ROUND(#REF!*#REF!*E77,-1)</f>
        <v>#REF!</v>
      </c>
      <c r="G77" s="43" t="e">
        <f>C77*F77</f>
        <v>#REF!</v>
      </c>
    </row>
    <row r="78" spans="1:7" x14ac:dyDescent="0.2">
      <c r="A78" s="17"/>
      <c r="B78" s="39" t="s">
        <v>63</v>
      </c>
      <c r="C78" s="40"/>
      <c r="D78" s="20" t="s">
        <v>10</v>
      </c>
      <c r="E78" s="41">
        <v>77.7</v>
      </c>
      <c r="F78" s="42" t="e">
        <f>ROUND(#REF!*#REF!*E78,-1)</f>
        <v>#REF!</v>
      </c>
      <c r="G78" s="43" t="e">
        <f>C78*F78</f>
        <v>#REF!</v>
      </c>
    </row>
    <row r="79" spans="1:7" x14ac:dyDescent="0.2">
      <c r="A79" s="17"/>
      <c r="B79" s="39" t="s">
        <v>64</v>
      </c>
      <c r="C79" s="40"/>
      <c r="D79" s="20" t="s">
        <v>10</v>
      </c>
      <c r="E79" s="41">
        <v>125</v>
      </c>
      <c r="F79" s="42" t="e">
        <f>ROUND(#REF!*#REF!*E79,-1)</f>
        <v>#REF!</v>
      </c>
      <c r="G79" s="43" t="e">
        <f>C79*F79</f>
        <v>#REF!</v>
      </c>
    </row>
    <row r="80" spans="1:7" x14ac:dyDescent="0.2">
      <c r="B80" s="18"/>
      <c r="C80" s="37"/>
      <c r="D80" s="20"/>
      <c r="E80" s="41"/>
      <c r="F80" s="42"/>
      <c r="G80" s="22"/>
    </row>
    <row r="81" spans="1:7" ht="57.4" customHeight="1" x14ac:dyDescent="0.2">
      <c r="A81" s="35">
        <f>COUNT($A$7:A80)+1</f>
        <v>17</v>
      </c>
      <c r="B81" s="36" t="s">
        <v>66</v>
      </c>
      <c r="C81" s="55"/>
      <c r="D81" s="56"/>
      <c r="E81" s="41"/>
      <c r="F81" s="42"/>
      <c r="G81" s="57"/>
    </row>
    <row r="82" spans="1:7" x14ac:dyDescent="0.2">
      <c r="A82" s="17"/>
      <c r="B82" s="45" t="s">
        <v>67</v>
      </c>
      <c r="C82" s="54"/>
      <c r="D82" s="5" t="s">
        <v>10</v>
      </c>
      <c r="E82" s="41">
        <v>409.96138000000002</v>
      </c>
      <c r="F82" s="42" t="e">
        <f>ROUND(#REF!*#REF!*E82,-1)</f>
        <v>#REF!</v>
      </c>
      <c r="G82" s="46" t="e">
        <f>C82*F82</f>
        <v>#REF!</v>
      </c>
    </row>
    <row r="83" spans="1:7" x14ac:dyDescent="0.2">
      <c r="A83" s="17"/>
      <c r="B83" s="18"/>
      <c r="C83" s="37"/>
      <c r="D83" s="20"/>
      <c r="E83" s="41"/>
      <c r="F83" s="42"/>
      <c r="G83" s="22"/>
    </row>
    <row r="84" spans="1:7" ht="68.650000000000006" customHeight="1" x14ac:dyDescent="0.2">
      <c r="A84" s="35">
        <f>COUNT($A$7:A83)+1</f>
        <v>18</v>
      </c>
      <c r="B84" s="36" t="s">
        <v>68</v>
      </c>
      <c r="C84" s="37"/>
      <c r="D84" s="20"/>
      <c r="E84" s="41"/>
      <c r="F84" s="42"/>
      <c r="G84" s="22"/>
    </row>
    <row r="85" spans="1:7" x14ac:dyDescent="0.2">
      <c r="A85" s="17"/>
      <c r="B85" s="39" t="s">
        <v>69</v>
      </c>
      <c r="C85" s="37"/>
      <c r="D85" s="20" t="s">
        <v>10</v>
      </c>
      <c r="E85" s="41">
        <v>54.878050000000002</v>
      </c>
      <c r="F85" s="42" t="e">
        <f>ROUND(#REF!*#REF!*E85,-1)</f>
        <v>#REF!</v>
      </c>
      <c r="G85" s="43" t="e">
        <f>C85*F85</f>
        <v>#REF!</v>
      </c>
    </row>
    <row r="86" spans="1:7" x14ac:dyDescent="0.2">
      <c r="A86" s="17"/>
      <c r="B86" s="39" t="s">
        <v>70</v>
      </c>
      <c r="C86" s="37"/>
      <c r="D86" s="20" t="s">
        <v>10</v>
      </c>
      <c r="E86" s="41">
        <v>67.073170000000005</v>
      </c>
      <c r="F86" s="42" t="e">
        <f>ROUND(#REF!*#REF!*E86,-1)</f>
        <v>#REF!</v>
      </c>
      <c r="G86" s="43" t="e">
        <f>C86*F86</f>
        <v>#REF!</v>
      </c>
    </row>
    <row r="87" spans="1:7" x14ac:dyDescent="0.2">
      <c r="A87" s="17"/>
      <c r="B87" s="18"/>
      <c r="C87" s="37"/>
      <c r="D87" s="20"/>
      <c r="E87" s="41"/>
      <c r="F87" s="42"/>
      <c r="G87" s="22"/>
    </row>
    <row r="88" spans="1:7" ht="68.650000000000006" customHeight="1" x14ac:dyDescent="0.2">
      <c r="A88" s="35">
        <f>COUNT($A$7:A87)+1</f>
        <v>19</v>
      </c>
      <c r="B88" s="36" t="s">
        <v>71</v>
      </c>
      <c r="C88" s="37"/>
      <c r="D88" s="20"/>
      <c r="E88" s="41"/>
      <c r="F88" s="42"/>
      <c r="G88" s="22"/>
    </row>
    <row r="89" spans="1:7" x14ac:dyDescent="0.2">
      <c r="A89" s="17"/>
      <c r="B89" s="39" t="s">
        <v>69</v>
      </c>
      <c r="C89" s="37"/>
      <c r="D89" s="20" t="s">
        <v>10</v>
      </c>
      <c r="E89" s="41">
        <v>54.878050000000002</v>
      </c>
      <c r="F89" s="42" t="e">
        <f>ROUND(#REF!*#REF!*E89,-1)</f>
        <v>#REF!</v>
      </c>
      <c r="G89" s="43" t="e">
        <f>C89*F89</f>
        <v>#REF!</v>
      </c>
    </row>
    <row r="90" spans="1:7" x14ac:dyDescent="0.2">
      <c r="A90" s="17"/>
      <c r="B90" s="39" t="s">
        <v>70</v>
      </c>
      <c r="C90" s="37"/>
      <c r="D90" s="20" t="s">
        <v>10</v>
      </c>
      <c r="E90" s="41">
        <v>67.073170000000005</v>
      </c>
      <c r="F90" s="42" t="e">
        <f>ROUND(#REF!*#REF!*E90,-1)</f>
        <v>#REF!</v>
      </c>
      <c r="G90" s="43" t="e">
        <f>C90*F90</f>
        <v>#REF!</v>
      </c>
    </row>
    <row r="91" spans="1:7" x14ac:dyDescent="0.2">
      <c r="A91" s="17"/>
      <c r="B91" s="18"/>
      <c r="C91" s="37"/>
      <c r="D91" s="20"/>
      <c r="E91" s="41"/>
      <c r="F91" s="42"/>
      <c r="G91" s="22"/>
    </row>
    <row r="92" spans="1:7" ht="68.650000000000006" customHeight="1" x14ac:dyDescent="0.2">
      <c r="A92" s="35">
        <f>COUNT($A$7:A91)+1</f>
        <v>20</v>
      </c>
      <c r="B92" s="36" t="s">
        <v>72</v>
      </c>
      <c r="C92" s="37"/>
      <c r="D92" s="20"/>
      <c r="E92" s="41"/>
      <c r="F92" s="42"/>
      <c r="G92" s="22"/>
    </row>
    <row r="93" spans="1:7" x14ac:dyDescent="0.2">
      <c r="A93" s="17"/>
      <c r="B93" s="39" t="s">
        <v>73</v>
      </c>
      <c r="C93" s="37"/>
      <c r="D93" s="20" t="s">
        <v>10</v>
      </c>
      <c r="E93" s="41">
        <v>20.50244</v>
      </c>
      <c r="F93" s="42" t="e">
        <f>ROUND(#REF!*#REF!*E93,-1)</f>
        <v>#REF!</v>
      </c>
      <c r="G93" s="43" t="e">
        <f>C93*F93</f>
        <v>#REF!</v>
      </c>
    </row>
    <row r="94" spans="1:7" x14ac:dyDescent="0.2">
      <c r="A94" s="17"/>
      <c r="B94" s="39" t="s">
        <v>67</v>
      </c>
      <c r="C94" s="37"/>
      <c r="D94" s="20" t="s">
        <v>10</v>
      </c>
      <c r="E94" s="41">
        <v>72.718779999999995</v>
      </c>
      <c r="F94" s="42" t="e">
        <f>ROUND(#REF!*#REF!*E94,-1)</f>
        <v>#REF!</v>
      </c>
      <c r="G94" s="43" t="e">
        <f>C94*F94</f>
        <v>#REF!</v>
      </c>
    </row>
    <row r="95" spans="1:7" x14ac:dyDescent="0.2">
      <c r="A95" s="17"/>
      <c r="B95" s="39"/>
      <c r="C95" s="37"/>
      <c r="D95" s="20"/>
      <c r="E95" s="41"/>
      <c r="F95" s="42"/>
      <c r="G95" s="43"/>
    </row>
    <row r="96" spans="1:7" ht="57.4" customHeight="1" x14ac:dyDescent="0.2">
      <c r="A96" s="35">
        <f>COUNT($A$7:A95)+1</f>
        <v>21</v>
      </c>
      <c r="B96" s="58" t="s">
        <v>74</v>
      </c>
      <c r="C96" s="1"/>
      <c r="D96" s="59"/>
      <c r="E96" s="60"/>
      <c r="F96" s="61"/>
      <c r="G96" s="62"/>
    </row>
    <row r="97" spans="1:7" ht="16.5" customHeight="1" x14ac:dyDescent="0.2">
      <c r="A97" s="17"/>
      <c r="B97" s="63" t="s">
        <v>75</v>
      </c>
      <c r="C97" s="1"/>
      <c r="D97" s="59"/>
      <c r="E97" s="60"/>
      <c r="F97" s="61"/>
      <c r="G97" s="62"/>
    </row>
    <row r="98" spans="1:7" x14ac:dyDescent="0.2">
      <c r="A98" s="17"/>
      <c r="B98" s="64"/>
      <c r="C98" s="1"/>
      <c r="D98" s="59" t="s">
        <v>10</v>
      </c>
      <c r="E98" s="60">
        <v>43</v>
      </c>
      <c r="F98" s="65" t="e">
        <f>ROUND((#REF!*#REF!*E98),-1)</f>
        <v>#REF!</v>
      </c>
      <c r="G98" s="66" t="e">
        <f>C98*F98</f>
        <v>#REF!</v>
      </c>
    </row>
    <row r="99" spans="1:7" x14ac:dyDescent="0.2">
      <c r="A99" s="17"/>
      <c r="B99" s="39"/>
      <c r="C99" s="37"/>
      <c r="D99" s="20"/>
      <c r="E99" s="41"/>
      <c r="F99" s="42"/>
      <c r="G99" s="43"/>
    </row>
    <row r="100" spans="1:7" ht="46.35" customHeight="1" x14ac:dyDescent="0.2">
      <c r="A100" s="35">
        <f>COUNT($A$7:A99)+1</f>
        <v>22</v>
      </c>
      <c r="B100" s="36" t="s">
        <v>76</v>
      </c>
      <c r="C100" s="37"/>
      <c r="D100" s="20"/>
      <c r="E100" s="41"/>
      <c r="F100" s="42"/>
      <c r="G100" s="22"/>
    </row>
    <row r="101" spans="1:7" x14ac:dyDescent="0.2">
      <c r="A101" s="17"/>
      <c r="B101" s="39" t="s">
        <v>77</v>
      </c>
      <c r="C101" s="40"/>
      <c r="D101" s="20" t="s">
        <v>10</v>
      </c>
      <c r="E101" s="41">
        <v>101.14646</v>
      </c>
      <c r="F101" s="42" t="e">
        <f>ROUND(#REF!*#REF!*E101,-1)</f>
        <v>#REF!</v>
      </c>
      <c r="G101" s="43" t="e">
        <f>C101*F101</f>
        <v>#REF!</v>
      </c>
    </row>
    <row r="102" spans="1:7" x14ac:dyDescent="0.2">
      <c r="A102" s="17"/>
      <c r="B102" s="18"/>
      <c r="C102" s="37"/>
      <c r="D102" s="20"/>
      <c r="E102" s="41"/>
      <c r="F102" s="42"/>
      <c r="G102" s="22"/>
    </row>
    <row r="103" spans="1:7" ht="46.35" customHeight="1" x14ac:dyDescent="0.2">
      <c r="A103" s="35">
        <f>COUNT($A$7:A102)+1</f>
        <v>23</v>
      </c>
      <c r="B103" s="36" t="s">
        <v>78</v>
      </c>
      <c r="C103" s="37"/>
      <c r="D103" s="20"/>
      <c r="E103" s="41"/>
      <c r="F103" s="42"/>
      <c r="G103" s="22"/>
    </row>
    <row r="104" spans="1:7" x14ac:dyDescent="0.2">
      <c r="A104" s="17"/>
      <c r="B104" s="39" t="s">
        <v>79</v>
      </c>
      <c r="C104" s="40"/>
      <c r="D104" s="20" t="s">
        <v>10</v>
      </c>
      <c r="E104" s="41">
        <v>12.855980000000001</v>
      </c>
      <c r="F104" s="42" t="e">
        <f>ROUND(#REF!*#REF!*E104,-1)</f>
        <v>#REF!</v>
      </c>
      <c r="G104" s="43" t="e">
        <f>C104*F104</f>
        <v>#REF!</v>
      </c>
    </row>
    <row r="105" spans="1:7" x14ac:dyDescent="0.2">
      <c r="A105" s="17"/>
      <c r="B105" s="39" t="s">
        <v>80</v>
      </c>
      <c r="C105" s="40"/>
      <c r="D105" s="20" t="s">
        <v>10</v>
      </c>
      <c r="E105" s="41">
        <v>17.883659999999999</v>
      </c>
      <c r="F105" s="42" t="e">
        <f>ROUND(#REF!*#REF!*E105,-1)</f>
        <v>#REF!</v>
      </c>
      <c r="G105" s="43" t="e">
        <f>C105*F105</f>
        <v>#REF!</v>
      </c>
    </row>
    <row r="106" spans="1:7" x14ac:dyDescent="0.2">
      <c r="A106" s="17"/>
      <c r="B106" s="39" t="s">
        <v>81</v>
      </c>
      <c r="C106" s="40"/>
      <c r="D106" s="20" t="s">
        <v>10</v>
      </c>
      <c r="E106" s="41">
        <v>39.268659999999997</v>
      </c>
      <c r="F106" s="42" t="e">
        <f>ROUND(#REF!*#REF!*E106,-1)</f>
        <v>#REF!</v>
      </c>
      <c r="G106" s="43" t="e">
        <f>C106*F106</f>
        <v>#REF!</v>
      </c>
    </row>
    <row r="107" spans="1:7" x14ac:dyDescent="0.2">
      <c r="A107" s="17"/>
      <c r="B107" s="39"/>
      <c r="C107" s="37"/>
      <c r="D107" s="20"/>
      <c r="E107" s="41"/>
      <c r="F107" s="42"/>
      <c r="G107" s="22"/>
    </row>
    <row r="108" spans="1:7" ht="46.35" customHeight="1" x14ac:dyDescent="0.2">
      <c r="A108" s="35">
        <f>COUNT($A$7:A107)+1</f>
        <v>24</v>
      </c>
      <c r="B108" s="36" t="s">
        <v>82</v>
      </c>
      <c r="C108" s="37"/>
      <c r="D108" s="20"/>
      <c r="E108" s="41"/>
      <c r="F108" s="42"/>
      <c r="G108" s="22"/>
    </row>
    <row r="109" spans="1:7" x14ac:dyDescent="0.2">
      <c r="A109" s="17"/>
      <c r="B109" s="39" t="s">
        <v>83</v>
      </c>
      <c r="C109" s="37"/>
      <c r="D109" s="20" t="s">
        <v>10</v>
      </c>
      <c r="E109" s="41">
        <v>39.678130000000003</v>
      </c>
      <c r="F109" s="42" t="e">
        <f>ROUND(#REF!*#REF!*E109,-1)</f>
        <v>#REF!</v>
      </c>
      <c r="G109" s="43" t="e">
        <f>C109*F109</f>
        <v>#REF!</v>
      </c>
    </row>
    <row r="110" spans="1:7" x14ac:dyDescent="0.2">
      <c r="A110" s="17"/>
      <c r="B110" s="39" t="s">
        <v>84</v>
      </c>
      <c r="C110" s="37"/>
      <c r="D110" s="20" t="s">
        <v>10</v>
      </c>
      <c r="E110" s="41">
        <v>52.73171</v>
      </c>
      <c r="F110" s="42" t="e">
        <f>ROUND(#REF!*#REF!*E110,-1)</f>
        <v>#REF!</v>
      </c>
      <c r="G110" s="43" t="e">
        <f>C110*F110</f>
        <v>#REF!</v>
      </c>
    </row>
    <row r="111" spans="1:7" x14ac:dyDescent="0.2">
      <c r="A111" s="17"/>
      <c r="B111" s="39" t="s">
        <v>85</v>
      </c>
      <c r="C111" s="37"/>
      <c r="D111" s="20" t="s">
        <v>10</v>
      </c>
      <c r="E111" s="41">
        <v>64.451220000000006</v>
      </c>
      <c r="F111" s="42" t="e">
        <f>ROUND(#REF!*#REF!*E111,-1)</f>
        <v>#REF!</v>
      </c>
      <c r="G111" s="43" t="e">
        <f>C111*F111</f>
        <v>#REF!</v>
      </c>
    </row>
    <row r="112" spans="1:7" x14ac:dyDescent="0.2">
      <c r="A112" s="17"/>
      <c r="B112" s="18"/>
      <c r="C112" s="37"/>
      <c r="D112" s="20"/>
      <c r="E112" s="41"/>
      <c r="F112" s="42"/>
      <c r="G112" s="22"/>
    </row>
    <row r="113" spans="1:7" ht="68.650000000000006" customHeight="1" x14ac:dyDescent="0.2">
      <c r="A113" s="35">
        <f>COUNT($A$7:A112)+1</f>
        <v>25</v>
      </c>
      <c r="B113" s="36" t="s">
        <v>86</v>
      </c>
      <c r="C113" s="37"/>
      <c r="D113" s="20"/>
      <c r="E113" s="41"/>
      <c r="F113" s="42"/>
      <c r="G113" s="22"/>
    </row>
    <row r="114" spans="1:7" x14ac:dyDescent="0.2">
      <c r="A114" s="17"/>
      <c r="B114" s="18"/>
      <c r="C114" s="37"/>
      <c r="D114" s="20" t="s">
        <v>9</v>
      </c>
      <c r="E114" s="41">
        <v>4.5243900000000004</v>
      </c>
      <c r="F114" s="42" t="e">
        <f>ROUND(#REF!*#REF!*E114,-1)</f>
        <v>#REF!</v>
      </c>
      <c r="G114" s="43" t="e">
        <f>C114*F114</f>
        <v>#REF!</v>
      </c>
    </row>
    <row r="115" spans="1:7" x14ac:dyDescent="0.2">
      <c r="A115" s="17"/>
      <c r="B115" s="18"/>
      <c r="C115" s="37"/>
      <c r="D115" s="20"/>
      <c r="E115" s="41"/>
      <c r="F115" s="42"/>
      <c r="G115" s="22"/>
    </row>
    <row r="116" spans="1:7" ht="57.4" customHeight="1" x14ac:dyDescent="0.2">
      <c r="A116" s="35">
        <f>COUNT($A$7:A115)+1</f>
        <v>26</v>
      </c>
      <c r="B116" s="36" t="s">
        <v>87</v>
      </c>
      <c r="C116" s="37"/>
      <c r="D116" s="20"/>
      <c r="E116" s="41"/>
      <c r="F116" s="42"/>
      <c r="G116" s="22"/>
    </row>
    <row r="117" spans="1:7" x14ac:dyDescent="0.2">
      <c r="A117" s="17"/>
      <c r="B117" s="39" t="s">
        <v>88</v>
      </c>
      <c r="C117" s="37"/>
      <c r="D117" s="20" t="s">
        <v>10</v>
      </c>
      <c r="E117" s="41">
        <v>49.146340000000002</v>
      </c>
      <c r="F117" s="42" t="e">
        <f>ROUND(#REF!*#REF!*E117,-1)</f>
        <v>#REF!</v>
      </c>
      <c r="G117" s="43" t="e">
        <f>C117*F117</f>
        <v>#REF!</v>
      </c>
    </row>
    <row r="118" spans="1:7" x14ac:dyDescent="0.2">
      <c r="A118" s="17"/>
      <c r="B118" s="39" t="s">
        <v>89</v>
      </c>
      <c r="C118" s="37"/>
      <c r="D118" s="20" t="s">
        <v>10</v>
      </c>
      <c r="E118" s="41">
        <v>65</v>
      </c>
      <c r="F118" s="42" t="e">
        <f>ROUND(#REF!*#REF!*E118,-1)</f>
        <v>#REF!</v>
      </c>
      <c r="G118" s="43" t="e">
        <f>C118*F118</f>
        <v>#REF!</v>
      </c>
    </row>
    <row r="119" spans="1:7" x14ac:dyDescent="0.2">
      <c r="A119" s="17"/>
      <c r="B119" s="18"/>
      <c r="C119" s="37"/>
      <c r="D119" s="20"/>
      <c r="E119" s="41"/>
      <c r="F119" s="42"/>
      <c r="G119" s="22"/>
    </row>
    <row r="120" spans="1:7" ht="57.4" customHeight="1" x14ac:dyDescent="0.2">
      <c r="A120" s="35">
        <f>COUNT($A$7:A119)+1</f>
        <v>27</v>
      </c>
      <c r="B120" s="36" t="s">
        <v>90</v>
      </c>
      <c r="C120" s="37"/>
      <c r="D120" s="20"/>
      <c r="E120" s="41"/>
      <c r="F120" s="42"/>
      <c r="G120" s="22"/>
    </row>
    <row r="121" spans="1:7" x14ac:dyDescent="0.2">
      <c r="A121" s="17"/>
      <c r="B121" s="39" t="s">
        <v>88</v>
      </c>
      <c r="C121" s="37"/>
      <c r="D121" s="20" t="s">
        <v>10</v>
      </c>
      <c r="E121" s="41">
        <v>49.146340000000002</v>
      </c>
      <c r="F121" s="42" t="e">
        <f>ROUND(#REF!*#REF!*E121,-1)</f>
        <v>#REF!</v>
      </c>
      <c r="G121" s="43" t="e">
        <f>C121*F121</f>
        <v>#REF!</v>
      </c>
    </row>
    <row r="122" spans="1:7" x14ac:dyDescent="0.2">
      <c r="A122" s="17"/>
      <c r="B122" s="39" t="s">
        <v>89</v>
      </c>
      <c r="C122" s="37"/>
      <c r="D122" s="20" t="s">
        <v>10</v>
      </c>
      <c r="E122" s="41">
        <v>65</v>
      </c>
      <c r="F122" s="42" t="e">
        <f>ROUND(#REF!*#REF!*E122,-1)</f>
        <v>#REF!</v>
      </c>
      <c r="G122" s="43" t="e">
        <f>C122*F122</f>
        <v>#REF!</v>
      </c>
    </row>
    <row r="123" spans="1:7" x14ac:dyDescent="0.2">
      <c r="A123" s="17"/>
      <c r="B123" s="18"/>
      <c r="C123" s="37"/>
      <c r="D123" s="20"/>
      <c r="E123" s="41"/>
      <c r="F123" s="42"/>
      <c r="G123" s="22"/>
    </row>
    <row r="124" spans="1:7" ht="46.35" customHeight="1" x14ac:dyDescent="0.2">
      <c r="A124" s="35">
        <f>COUNT($A$7:A123)+1</f>
        <v>28</v>
      </c>
      <c r="B124" s="36" t="s">
        <v>91</v>
      </c>
      <c r="C124" s="37"/>
      <c r="D124" s="20"/>
      <c r="E124" s="41"/>
      <c r="F124" s="42"/>
      <c r="G124" s="22"/>
    </row>
    <row r="125" spans="1:7" ht="15.75" x14ac:dyDescent="0.2">
      <c r="A125" s="17"/>
      <c r="B125" s="18"/>
      <c r="C125" s="37"/>
      <c r="D125" s="20" t="s">
        <v>7</v>
      </c>
      <c r="E125" s="41">
        <v>7.5365799999999998</v>
      </c>
      <c r="F125" s="42" t="e">
        <f>ROUND(#REF!*#REF!*E125,-1)</f>
        <v>#REF!</v>
      </c>
      <c r="G125" s="43" t="e">
        <f>C125*F125</f>
        <v>#REF!</v>
      </c>
    </row>
    <row r="126" spans="1:7" x14ac:dyDescent="0.2">
      <c r="A126" s="17"/>
      <c r="B126" s="18"/>
      <c r="C126" s="37"/>
      <c r="D126" s="20"/>
      <c r="E126" s="41"/>
      <c r="F126" s="42"/>
      <c r="G126" s="22"/>
    </row>
    <row r="127" spans="1:7" ht="57.4" customHeight="1" x14ac:dyDescent="0.2">
      <c r="A127" s="35">
        <f>COUNT($A$7:A126)+1</f>
        <v>29</v>
      </c>
      <c r="B127" s="36" t="s">
        <v>92</v>
      </c>
      <c r="C127" s="37"/>
      <c r="D127" s="20"/>
      <c r="E127" s="41"/>
      <c r="F127" s="42"/>
      <c r="G127" s="22"/>
    </row>
    <row r="128" spans="1:7" ht="15.75" x14ac:dyDescent="0.2">
      <c r="A128" s="17"/>
      <c r="B128" s="18"/>
      <c r="C128" s="37"/>
      <c r="D128" s="20" t="s">
        <v>7</v>
      </c>
      <c r="E128" s="41">
        <v>14.03659</v>
      </c>
      <c r="F128" s="42" t="e">
        <f>ROUND(#REF!*#REF!*E128,-1)</f>
        <v>#REF!</v>
      </c>
      <c r="G128" s="43" t="e">
        <f>C128*F128</f>
        <v>#REF!</v>
      </c>
    </row>
    <row r="129" spans="1:7" x14ac:dyDescent="0.2">
      <c r="A129" s="17"/>
      <c r="B129" s="18"/>
      <c r="C129" s="37"/>
      <c r="D129" s="20"/>
      <c r="E129" s="41"/>
      <c r="F129" s="42"/>
      <c r="G129" s="22"/>
    </row>
    <row r="130" spans="1:7" ht="46.35" customHeight="1" x14ac:dyDescent="0.2">
      <c r="A130" s="35">
        <f>COUNT($A$7:A129)+1</f>
        <v>30</v>
      </c>
      <c r="B130" s="36" t="s">
        <v>93</v>
      </c>
      <c r="C130" s="37"/>
      <c r="D130" s="20"/>
      <c r="E130" s="41"/>
      <c r="F130" s="42"/>
      <c r="G130" s="22"/>
    </row>
    <row r="131" spans="1:7" x14ac:dyDescent="0.2">
      <c r="A131" s="17"/>
      <c r="B131" s="18"/>
      <c r="C131" s="37"/>
      <c r="D131" s="20" t="s">
        <v>10</v>
      </c>
      <c r="E131" s="41">
        <v>35.814959999999999</v>
      </c>
      <c r="F131" s="42" t="e">
        <f>ROUND(#REF!*#REF!*E131,-1)</f>
        <v>#REF!</v>
      </c>
      <c r="G131" s="43" t="e">
        <f>C131*F131</f>
        <v>#REF!</v>
      </c>
    </row>
    <row r="132" spans="1:7" x14ac:dyDescent="0.2">
      <c r="A132" s="17"/>
      <c r="B132" s="18"/>
      <c r="C132" s="37"/>
      <c r="D132" s="20"/>
      <c r="E132" s="32"/>
      <c r="F132" s="38"/>
      <c r="G132" s="22"/>
    </row>
    <row r="133" spans="1:7" ht="42" customHeight="1" x14ac:dyDescent="0.2">
      <c r="A133" s="35">
        <f>COUNT($A$7:A132)+1</f>
        <v>31</v>
      </c>
      <c r="B133" s="67" t="s">
        <v>94</v>
      </c>
      <c r="C133" s="37"/>
      <c r="D133" s="20"/>
      <c r="E133" s="32"/>
      <c r="F133" s="38"/>
      <c r="G133" s="22"/>
    </row>
    <row r="134" spans="1:7" x14ac:dyDescent="0.2">
      <c r="C134" s="54"/>
      <c r="D134" s="5" t="s">
        <v>8</v>
      </c>
      <c r="E134" s="41">
        <v>3.2317100000000001</v>
      </c>
      <c r="F134" s="42" t="e">
        <f>ROUND(#REF!*#REF!*E134,-1)</f>
        <v>#REF!</v>
      </c>
      <c r="G134" s="46" t="e">
        <f>C134*F134</f>
        <v>#REF!</v>
      </c>
    </row>
    <row r="135" spans="1:7" x14ac:dyDescent="0.2">
      <c r="A135" s="17"/>
      <c r="B135" s="18"/>
      <c r="C135" s="37"/>
      <c r="D135" s="20"/>
      <c r="E135" s="41"/>
      <c r="F135" s="38"/>
      <c r="G135" s="22"/>
    </row>
    <row r="136" spans="1:7" ht="46.35" customHeight="1" x14ac:dyDescent="0.2">
      <c r="A136" s="35">
        <f>COUNT($A$7:A135)+1</f>
        <v>32</v>
      </c>
      <c r="B136" s="36" t="s">
        <v>95</v>
      </c>
      <c r="C136" s="37"/>
      <c r="D136" s="20"/>
      <c r="E136" s="32"/>
      <c r="F136" s="38"/>
      <c r="G136" s="22"/>
    </row>
    <row r="137" spans="1:7" x14ac:dyDescent="0.2">
      <c r="C137" s="54"/>
      <c r="D137" s="68" t="s">
        <v>96</v>
      </c>
      <c r="E137" s="41"/>
      <c r="G137" s="46" t="e">
        <f>ROUND(0.03*(SUM(G8:G134)),-1)</f>
        <v>#REF!</v>
      </c>
    </row>
    <row r="138" spans="1:7" x14ac:dyDescent="0.2">
      <c r="A138" s="17"/>
      <c r="B138" s="18"/>
      <c r="C138" s="37"/>
      <c r="D138" s="20"/>
      <c r="E138" s="32"/>
      <c r="F138" s="38"/>
      <c r="G138" s="22"/>
    </row>
    <row r="139" spans="1:7" ht="46.35" customHeight="1" x14ac:dyDescent="0.2">
      <c r="A139" s="69">
        <f>COUNT($A$7:A138)+1</f>
        <v>33</v>
      </c>
      <c r="B139" s="48" t="s">
        <v>97</v>
      </c>
      <c r="C139" s="54"/>
      <c r="E139" s="41"/>
      <c r="G139" s="46"/>
    </row>
    <row r="140" spans="1:7" x14ac:dyDescent="0.2">
      <c r="C140" s="54"/>
      <c r="D140" s="68">
        <v>0.06</v>
      </c>
      <c r="E140" s="41"/>
      <c r="G140" s="46" t="e">
        <f>ROUND(D140*(SUM(G8:G134)),-1)</f>
        <v>#REF!</v>
      </c>
    </row>
    <row r="141" spans="1:7" x14ac:dyDescent="0.2">
      <c r="A141" s="17"/>
      <c r="B141" s="18"/>
      <c r="C141" s="37"/>
      <c r="D141" s="20"/>
      <c r="E141" s="32"/>
      <c r="F141" s="38"/>
      <c r="G141" s="22"/>
    </row>
    <row r="142" spans="1:7" x14ac:dyDescent="0.2">
      <c r="A142" s="70"/>
      <c r="B142" s="71" t="s">
        <v>98</v>
      </c>
      <c r="C142" s="72"/>
      <c r="D142" s="73"/>
      <c r="E142" s="71" t="s">
        <v>99</v>
      </c>
      <c r="F142" s="74"/>
      <c r="G142" s="75" t="e">
        <f>SUM(G8:G140)</f>
        <v>#REF!</v>
      </c>
    </row>
    <row r="143" spans="1:7" x14ac:dyDescent="0.2">
      <c r="E143" s="18"/>
    </row>
    <row r="144" spans="1:7" x14ac:dyDescent="0.2">
      <c r="E144" s="20"/>
    </row>
    <row r="145" spans="5:5" x14ac:dyDescent="0.2">
      <c r="E145" s="20"/>
    </row>
    <row r="146" spans="5:5" x14ac:dyDescent="0.2">
      <c r="E146" s="20"/>
    </row>
    <row r="147" spans="5:5" x14ac:dyDescent="0.2">
      <c r="E147" s="20"/>
    </row>
    <row r="148" spans="5:5" x14ac:dyDescent="0.2">
      <c r="E148" s="20"/>
    </row>
    <row r="149" spans="5:5" x14ac:dyDescent="0.2">
      <c r="E149" s="20"/>
    </row>
    <row r="150" spans="5:5" x14ac:dyDescent="0.2">
      <c r="E150" s="20"/>
    </row>
    <row r="151" spans="5:5" x14ac:dyDescent="0.2">
      <c r="E151" s="20"/>
    </row>
    <row r="152" spans="5:5" x14ac:dyDescent="0.2">
      <c r="E152" s="20"/>
    </row>
    <row r="153" spans="5:5" x14ac:dyDescent="0.2">
      <c r="E153" s="20"/>
    </row>
    <row r="154" spans="5:5" x14ac:dyDescent="0.2">
      <c r="E154" s="20"/>
    </row>
    <row r="155" spans="5:5" x14ac:dyDescent="0.2">
      <c r="E155" s="20"/>
    </row>
    <row r="156" spans="5:5" x14ac:dyDescent="0.2">
      <c r="E156" s="20"/>
    </row>
    <row r="157" spans="5:5" x14ac:dyDescent="0.2">
      <c r="E157" s="20"/>
    </row>
    <row r="158" spans="5:5" x14ac:dyDescent="0.2">
      <c r="E158" s="20"/>
    </row>
    <row r="159" spans="5:5" x14ac:dyDescent="0.2">
      <c r="E159" s="20"/>
    </row>
    <row r="160" spans="5:5" x14ac:dyDescent="0.2">
      <c r="E160" s="20"/>
    </row>
    <row r="161" spans="5:7" x14ac:dyDescent="0.2">
      <c r="E161" s="20"/>
    </row>
    <row r="162" spans="5:7" x14ac:dyDescent="0.2">
      <c r="E162" s="20"/>
    </row>
    <row r="163" spans="5:7" x14ac:dyDescent="0.2">
      <c r="E163" s="20"/>
    </row>
    <row r="164" spans="5:7" x14ac:dyDescent="0.2">
      <c r="E164" s="20"/>
    </row>
    <row r="165" spans="5:7" x14ac:dyDescent="0.2">
      <c r="E165" s="20"/>
    </row>
    <row r="166" spans="5:7" x14ac:dyDescent="0.2">
      <c r="E166" s="20"/>
    </row>
    <row r="167" spans="5:7" x14ac:dyDescent="0.2">
      <c r="E167" s="20"/>
    </row>
    <row r="168" spans="5:7" x14ac:dyDescent="0.2">
      <c r="E168" s="20"/>
    </row>
    <row r="169" spans="5:7" x14ac:dyDescent="0.2">
      <c r="E169" s="20"/>
    </row>
    <row r="170" spans="5:7" x14ac:dyDescent="0.2">
      <c r="E170" s="7"/>
      <c r="G170" s="5"/>
    </row>
    <row r="171" spans="5:7" x14ac:dyDescent="0.2">
      <c r="E171" s="7"/>
      <c r="G171" s="5"/>
    </row>
  </sheetData>
  <mergeCells count="1">
    <mergeCell ref="C5:D5"/>
  </mergeCells>
  <phoneticPr fontId="0" type="noConversion"/>
  <pageMargins left="1.3777777777777778" right="0.59027777777777779" top="1.0902777777777779" bottom="0.78750000000000009" header="0.51180555555555562" footer="0.51180555555555562"/>
  <pageSetup paperSize="9" firstPageNumber="0" orientation="portrait" horizontalDpi="300" verticalDpi="300"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54"/>
  <sheetViews>
    <sheetView view="pageBreakPreview" zoomScaleNormal="100" zoomScaleSheetLayoutView="100" workbookViewId="0"/>
  </sheetViews>
  <sheetFormatPr defaultColWidth="9.140625" defaultRowHeight="12.75" x14ac:dyDescent="0.2"/>
  <cols>
    <col min="1" max="1" width="9.140625" style="140"/>
    <col min="2" max="2" width="38.28515625" style="140" customWidth="1"/>
    <col min="3" max="3" width="19.5703125" style="140" customWidth="1"/>
    <col min="4" max="4" width="35.5703125" style="140" customWidth="1"/>
    <col min="5" max="16384" width="9.140625" style="140"/>
  </cols>
  <sheetData>
    <row r="1" spans="1:4" ht="13.5" thickBot="1" x14ac:dyDescent="0.25"/>
    <row r="2" spans="1:4" ht="42.75" customHeight="1" thickBot="1" x14ac:dyDescent="0.25">
      <c r="A2" s="1119" t="s">
        <v>529</v>
      </c>
      <c r="B2" s="1142" t="s">
        <v>689</v>
      </c>
      <c r="C2" s="1142"/>
      <c r="D2" s="1143"/>
    </row>
    <row r="3" spans="1:4" ht="18.75" customHeight="1" x14ac:dyDescent="0.2"/>
    <row r="4" spans="1:4" ht="15.75" x14ac:dyDescent="0.25">
      <c r="B4" s="1044" t="s">
        <v>530</v>
      </c>
    </row>
    <row r="5" spans="1:4" ht="15" x14ac:dyDescent="0.2">
      <c r="B5" s="1045"/>
    </row>
    <row r="6" spans="1:4" ht="15.75" x14ac:dyDescent="0.25">
      <c r="B6" s="1044" t="s">
        <v>536</v>
      </c>
    </row>
    <row r="8" spans="1:4" x14ac:dyDescent="0.2">
      <c r="D8" s="873"/>
    </row>
    <row r="9" spans="1:4" ht="15.75" x14ac:dyDescent="0.25">
      <c r="D9" s="547"/>
    </row>
    <row r="10" spans="1:4" ht="15.75" x14ac:dyDescent="0.25">
      <c r="D10" s="547"/>
    </row>
    <row r="11" spans="1:4" ht="15.75" x14ac:dyDescent="0.25">
      <c r="A11" s="1046" t="s">
        <v>375</v>
      </c>
      <c r="B11" s="1047" t="s">
        <v>521</v>
      </c>
      <c r="C11" s="1047"/>
      <c r="D11" s="1048"/>
    </row>
    <row r="12" spans="1:4" ht="15.75" x14ac:dyDescent="0.25">
      <c r="A12" s="1049"/>
      <c r="B12" s="1050"/>
      <c r="C12" s="1050"/>
      <c r="D12" s="547"/>
    </row>
    <row r="13" spans="1:4" ht="15.75" x14ac:dyDescent="0.25">
      <c r="A13" s="1046" t="s">
        <v>701</v>
      </c>
      <c r="B13" s="1047" t="s">
        <v>522</v>
      </c>
      <c r="C13" s="1047"/>
      <c r="D13" s="1048"/>
    </row>
    <row r="14" spans="1:4" ht="15.75" x14ac:dyDescent="0.25">
      <c r="A14" s="1049"/>
      <c r="B14" s="1050"/>
      <c r="C14" s="1050"/>
      <c r="D14" s="547"/>
    </row>
    <row r="15" spans="1:4" ht="15.75" x14ac:dyDescent="0.25">
      <c r="A15" s="1046" t="s">
        <v>701</v>
      </c>
      <c r="B15" s="1047" t="s">
        <v>523</v>
      </c>
      <c r="C15" s="1047"/>
      <c r="D15" s="1048"/>
    </row>
    <row r="16" spans="1:4" ht="15.75" x14ac:dyDescent="0.25">
      <c r="A16" s="1049"/>
      <c r="B16" s="1050"/>
      <c r="C16" s="1050"/>
      <c r="D16" s="547"/>
    </row>
    <row r="17" spans="1:4" ht="15.75" x14ac:dyDescent="0.25">
      <c r="A17" s="1046" t="s">
        <v>334</v>
      </c>
      <c r="B17" s="1047" t="s">
        <v>524</v>
      </c>
      <c r="C17" s="1047"/>
      <c r="D17" s="1048"/>
    </row>
    <row r="18" spans="1:4" ht="15.75" x14ac:dyDescent="0.25">
      <c r="A18" s="1049"/>
      <c r="B18" s="1050"/>
      <c r="C18" s="1050"/>
      <c r="D18" s="547"/>
    </row>
    <row r="19" spans="1:4" ht="15.75" x14ac:dyDescent="0.25">
      <c r="A19" s="1046" t="s">
        <v>335</v>
      </c>
      <c r="B19" s="1047" t="s">
        <v>525</v>
      </c>
      <c r="C19" s="1047"/>
      <c r="D19" s="1048"/>
    </row>
    <row r="20" spans="1:4" ht="15.75" x14ac:dyDescent="0.25">
      <c r="A20" s="1051"/>
      <c r="B20" s="1052"/>
      <c r="C20" s="1052"/>
      <c r="D20" s="1053"/>
    </row>
    <row r="21" spans="1:4" ht="15.75" x14ac:dyDescent="0.25">
      <c r="A21" s="1046" t="s">
        <v>336</v>
      </c>
      <c r="B21" s="1047" t="s">
        <v>526</v>
      </c>
      <c r="C21" s="1047"/>
      <c r="D21" s="1048"/>
    </row>
    <row r="22" spans="1:4" ht="15.75" x14ac:dyDescent="0.25">
      <c r="A22" s="1049"/>
      <c r="B22" s="1050"/>
      <c r="C22" s="1050"/>
      <c r="D22" s="547"/>
    </row>
    <row r="23" spans="1:4" ht="15.75" x14ac:dyDescent="0.25">
      <c r="A23" s="1046" t="s">
        <v>337</v>
      </c>
      <c r="B23" s="1047" t="s">
        <v>527</v>
      </c>
      <c r="C23" s="1047"/>
      <c r="D23" s="1048"/>
    </row>
    <row r="24" spans="1:4" ht="15.75" x14ac:dyDescent="0.25">
      <c r="A24" s="1049"/>
      <c r="B24" s="1050"/>
      <c r="C24" s="1050"/>
      <c r="D24" s="547"/>
    </row>
    <row r="25" spans="1:4" ht="16.5" thickBot="1" x14ac:dyDescent="0.3">
      <c r="A25" s="1054" t="s">
        <v>338</v>
      </c>
      <c r="B25" s="1055" t="s">
        <v>528</v>
      </c>
      <c r="C25" s="1055"/>
      <c r="D25" s="1056"/>
    </row>
    <row r="26" spans="1:4" ht="15.75" x14ac:dyDescent="0.25">
      <c r="A26" s="1049"/>
      <c r="B26" s="1050"/>
      <c r="C26" s="1050"/>
      <c r="D26" s="547"/>
    </row>
    <row r="27" spans="1:4" ht="16.5" thickBot="1" x14ac:dyDescent="0.3">
      <c r="A27" s="1054" t="s">
        <v>339</v>
      </c>
      <c r="B27" s="1055" t="s">
        <v>648</v>
      </c>
      <c r="C27" s="1055"/>
      <c r="D27" s="1056"/>
    </row>
    <row r="28" spans="1:4" ht="15.75" x14ac:dyDescent="0.25">
      <c r="A28" s="1049"/>
      <c r="B28" s="1050"/>
      <c r="C28" s="1050"/>
      <c r="D28" s="547"/>
    </row>
    <row r="29" spans="1:4" ht="16.5" thickBot="1" x14ac:dyDescent="0.3">
      <c r="A29" s="1054" t="s">
        <v>223</v>
      </c>
      <c r="B29" s="1055" t="s">
        <v>649</v>
      </c>
      <c r="C29" s="1055"/>
      <c r="D29" s="1056"/>
    </row>
    <row r="30" spans="1:4" ht="15.75" x14ac:dyDescent="0.25">
      <c r="A30" s="1057"/>
      <c r="B30" s="1058"/>
      <c r="C30" s="1058"/>
      <c r="D30" s="1059"/>
    </row>
    <row r="31" spans="1:4" ht="15.75" x14ac:dyDescent="0.25">
      <c r="A31" s="1060"/>
      <c r="B31" s="1045"/>
      <c r="C31" s="1061"/>
      <c r="D31" s="542"/>
    </row>
    <row r="32" spans="1:4" ht="15.75" x14ac:dyDescent="0.25">
      <c r="A32" s="1062"/>
      <c r="B32" s="1063" t="s">
        <v>702</v>
      </c>
      <c r="C32" s="1064"/>
      <c r="D32" s="543"/>
    </row>
    <row r="33" spans="1:6" ht="15.75" x14ac:dyDescent="0.25">
      <c r="A33" s="1065"/>
      <c r="B33" s="1066"/>
      <c r="C33" s="1067"/>
      <c r="D33" s="544"/>
    </row>
    <row r="34" spans="1:6" ht="15.75" x14ac:dyDescent="0.25">
      <c r="A34" s="1062"/>
      <c r="B34" s="1068" t="s">
        <v>531</v>
      </c>
      <c r="C34" s="1064"/>
      <c r="D34" s="543"/>
    </row>
    <row r="35" spans="1:6" ht="15.75" x14ac:dyDescent="0.25">
      <c r="A35" s="1069"/>
      <c r="B35" s="1070"/>
      <c r="C35" s="1071"/>
      <c r="D35" s="545"/>
    </row>
    <row r="36" spans="1:6" ht="16.5" thickBot="1" x14ac:dyDescent="0.3">
      <c r="A36" s="1072"/>
      <c r="B36" s="1073" t="s">
        <v>532</v>
      </c>
      <c r="C36" s="1074"/>
      <c r="D36" s="546"/>
    </row>
    <row r="37" spans="1:6" ht="15.75" x14ac:dyDescent="0.25">
      <c r="A37" s="975"/>
      <c r="B37" s="1075"/>
      <c r="C37" s="1076"/>
      <c r="D37" s="542"/>
      <c r="E37" s="513"/>
      <c r="F37" s="514"/>
    </row>
    <row r="38" spans="1:6" ht="14.25" x14ac:dyDescent="0.2">
      <c r="A38" s="975"/>
      <c r="B38" s="1075"/>
      <c r="C38" s="1076"/>
      <c r="D38" s="514"/>
      <c r="E38" s="513"/>
      <c r="F38" s="513"/>
    </row>
    <row r="39" spans="1:6" ht="14.25" x14ac:dyDescent="0.2">
      <c r="A39" s="1077"/>
      <c r="B39" s="1075"/>
      <c r="C39" s="1077"/>
      <c r="D39" s="514"/>
      <c r="E39" s="514"/>
      <c r="F39" s="514"/>
    </row>
    <row r="40" spans="1:6" ht="14.25" x14ac:dyDescent="0.2">
      <c r="A40" s="1077"/>
      <c r="B40" s="1075"/>
      <c r="C40" s="1077"/>
      <c r="D40" s="514"/>
      <c r="E40" s="514"/>
      <c r="F40" s="514"/>
    </row>
    <row r="41" spans="1:6" ht="14.25" x14ac:dyDescent="0.2">
      <c r="A41" s="1077"/>
      <c r="B41" s="1075"/>
      <c r="C41" s="1077"/>
      <c r="D41" s="514"/>
      <c r="E41" s="514"/>
      <c r="F41" s="514"/>
    </row>
    <row r="42" spans="1:6" ht="14.25" x14ac:dyDescent="0.2">
      <c r="A42" s="1077"/>
      <c r="B42" s="1075"/>
      <c r="C42" s="1077"/>
      <c r="D42" s="514"/>
      <c r="E42" s="514"/>
      <c r="F42" s="514"/>
    </row>
    <row r="43" spans="1:6" ht="14.25" x14ac:dyDescent="0.2">
      <c r="A43" s="1077"/>
      <c r="B43" s="1075"/>
      <c r="C43" s="1077"/>
      <c r="D43" s="514"/>
      <c r="E43" s="514"/>
      <c r="F43" s="514"/>
    </row>
    <row r="44" spans="1:6" ht="14.25" x14ac:dyDescent="0.2">
      <c r="A44" s="1077"/>
      <c r="B44" s="1075"/>
      <c r="C44" s="1077"/>
      <c r="D44" s="514"/>
      <c r="E44" s="514"/>
      <c r="F44" s="514"/>
    </row>
    <row r="45" spans="1:6" ht="14.25" x14ac:dyDescent="0.2">
      <c r="A45" s="1077"/>
      <c r="B45" s="1075" t="s">
        <v>533</v>
      </c>
      <c r="C45" s="1077"/>
      <c r="D45" s="514"/>
      <c r="E45" s="514"/>
      <c r="F45" s="514"/>
    </row>
    <row r="46" spans="1:6" ht="14.25" x14ac:dyDescent="0.2">
      <c r="A46" s="1077"/>
      <c r="B46" s="1075"/>
      <c r="C46" s="1077"/>
      <c r="D46" s="514"/>
      <c r="E46" s="514"/>
      <c r="F46" s="514"/>
    </row>
    <row r="47" spans="1:6" ht="14.25" x14ac:dyDescent="0.2">
      <c r="A47" s="1077"/>
      <c r="B47" s="1075"/>
      <c r="C47" s="1077"/>
      <c r="D47" s="514"/>
      <c r="E47" s="514"/>
      <c r="F47" s="514"/>
    </row>
    <row r="48" spans="1:6" ht="14.25" x14ac:dyDescent="0.2">
      <c r="A48" s="1077"/>
      <c r="B48" s="1075"/>
      <c r="C48" s="1077"/>
      <c r="D48" s="514"/>
      <c r="E48" s="514"/>
      <c r="F48" s="514"/>
    </row>
    <row r="49" spans="1:6" ht="14.25" x14ac:dyDescent="0.2">
      <c r="A49" s="1077"/>
      <c r="B49" s="1075"/>
      <c r="C49" s="1077"/>
      <c r="D49" s="514"/>
      <c r="E49" s="514"/>
      <c r="F49" s="514"/>
    </row>
    <row r="50" spans="1:6" ht="14.25" x14ac:dyDescent="0.2">
      <c r="A50" s="1077"/>
      <c r="B50" s="1075"/>
      <c r="C50" s="1077"/>
      <c r="D50" s="514"/>
      <c r="E50" s="514"/>
      <c r="F50" s="514"/>
    </row>
    <row r="51" spans="1:6" ht="14.25" x14ac:dyDescent="0.2">
      <c r="A51" s="1077"/>
      <c r="B51" s="1075"/>
      <c r="C51" s="1077"/>
      <c r="D51" s="514"/>
      <c r="E51" s="514"/>
      <c r="F51" s="514"/>
    </row>
    <row r="52" spans="1:6" ht="14.25" x14ac:dyDescent="0.2">
      <c r="A52" s="1077"/>
      <c r="B52" s="1075"/>
      <c r="C52" s="1077"/>
      <c r="D52" s="514"/>
      <c r="E52" s="514"/>
      <c r="F52" s="514"/>
    </row>
    <row r="53" spans="1:6" ht="14.25" x14ac:dyDescent="0.2">
      <c r="A53" s="1077"/>
      <c r="B53" s="1075"/>
      <c r="C53" s="1077"/>
      <c r="D53" s="514"/>
      <c r="E53" s="514"/>
      <c r="F53" s="514"/>
    </row>
    <row r="54" spans="1:6" ht="14.25" x14ac:dyDescent="0.2">
      <c r="A54" s="1077"/>
      <c r="B54" s="1075" t="s">
        <v>534</v>
      </c>
      <c r="C54" s="1078"/>
      <c r="D54" s="541" t="s">
        <v>535</v>
      </c>
      <c r="E54" s="514"/>
      <c r="F54" s="514"/>
    </row>
  </sheetData>
  <mergeCells count="1">
    <mergeCell ref="B2:D2"/>
  </mergeCells>
  <pageMargins left="0.70866141732283472" right="0.70866141732283472" top="0.74803149606299213" bottom="0.74803149606299213" header="0.31496062992125984" footer="0.31496062992125984"/>
  <pageSetup paperSize="9" scale="86" firstPageNumber="52" orientation="portrait" useFirstPageNumber="1" r:id="rId1"/>
  <headerFooter>
    <oddHeader xml:space="preserve">&amp;L
</oddHeader>
    <oddFooter>&amp;A&amp;RStran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0"/>
  <dimension ref="A1:L247"/>
  <sheetViews>
    <sheetView view="pageBreakPreview" zoomScale="120" zoomScaleNormal="100" zoomScaleSheetLayoutView="120" workbookViewId="0">
      <selection activeCell="G19" sqref="G19"/>
    </sheetView>
  </sheetViews>
  <sheetFormatPr defaultColWidth="8.85546875" defaultRowHeight="12.75" x14ac:dyDescent="0.2"/>
  <cols>
    <col min="1" max="1" width="2.5703125" style="106" customWidth="1"/>
    <col min="2" max="2" width="5" style="791" customWidth="1"/>
    <col min="3" max="3" width="43.7109375" style="105" customWidth="1"/>
    <col min="4" max="4" width="6.28515625" style="307" customWidth="1"/>
    <col min="5" max="5" width="7.5703125" style="333" customWidth="1"/>
    <col min="6" max="6" width="9.5703125" style="207" customWidth="1"/>
    <col min="7" max="7" width="13.28515625" style="207" customWidth="1"/>
    <col min="8" max="8" width="10.28515625" style="97" customWidth="1"/>
    <col min="9" max="9" width="14.7109375" style="97" customWidth="1"/>
    <col min="10" max="10" width="2.5703125" style="97" bestFit="1" customWidth="1"/>
    <col min="11" max="11" width="9.140625" style="97" customWidth="1"/>
    <col min="12" max="12" width="9" style="97" customWidth="1"/>
    <col min="13" max="16384" width="8.85546875" style="97"/>
  </cols>
  <sheetData>
    <row r="1" spans="1:12" s="94" customFormat="1" ht="41.25" customHeight="1" thickBot="1" x14ac:dyDescent="0.25">
      <c r="A1" s="651"/>
      <c r="B1" s="698" t="s">
        <v>375</v>
      </c>
      <c r="C1" s="1146" t="s">
        <v>690</v>
      </c>
      <c r="D1" s="1146"/>
      <c r="E1" s="1146"/>
      <c r="F1" s="1146"/>
      <c r="G1" s="652"/>
      <c r="I1" s="91"/>
      <c r="J1" s="91"/>
      <c r="K1" s="95"/>
      <c r="L1" s="96"/>
    </row>
    <row r="2" spans="1:12" s="94" customFormat="1" ht="18" x14ac:dyDescent="0.25">
      <c r="A2" s="90"/>
      <c r="B2" s="133"/>
      <c r="D2" s="306"/>
      <c r="E2" s="332"/>
      <c r="F2" s="206"/>
      <c r="G2" s="206"/>
      <c r="I2" s="91"/>
      <c r="J2" s="91"/>
      <c r="K2" s="95"/>
      <c r="L2" s="96"/>
    </row>
    <row r="3" spans="1:12" s="94" customFormat="1" ht="18" x14ac:dyDescent="0.25">
      <c r="A3" s="90"/>
      <c r="B3" s="137"/>
      <c r="C3" s="136"/>
      <c r="D3" s="306"/>
      <c r="E3" s="332"/>
      <c r="F3" s="206"/>
      <c r="G3" s="206"/>
      <c r="I3" s="91"/>
      <c r="J3" s="91"/>
      <c r="K3" s="95"/>
      <c r="L3" s="96"/>
    </row>
    <row r="4" spans="1:12" s="94" customFormat="1" ht="18" x14ac:dyDescent="0.25">
      <c r="A4" s="90"/>
      <c r="B4" s="790"/>
      <c r="C4" s="136" t="str">
        <f>+rekapitulacija!B6</f>
        <v>Objekt: VODOVODNI SISTEM LUČINE</v>
      </c>
      <c r="D4" s="306"/>
      <c r="E4" s="332"/>
      <c r="F4" s="206"/>
      <c r="G4" s="206"/>
      <c r="H4" s="95"/>
      <c r="I4" s="96"/>
    </row>
    <row r="5" spans="1:12" s="94" customFormat="1" ht="18" x14ac:dyDescent="0.25">
      <c r="D5" s="306"/>
      <c r="E5" s="332"/>
      <c r="F5" s="206"/>
      <c r="G5" s="206"/>
      <c r="H5" s="95"/>
      <c r="I5" s="96"/>
    </row>
    <row r="6" spans="1:12" ht="14.25" customHeight="1" x14ac:dyDescent="0.2">
      <c r="B6" s="257"/>
      <c r="C6" s="141" t="s">
        <v>142</v>
      </c>
      <c r="H6" s="1144"/>
      <c r="I6" s="1145"/>
    </row>
    <row r="7" spans="1:12" x14ac:dyDescent="0.2">
      <c r="C7" s="792"/>
      <c r="D7" s="308"/>
      <c r="E7" s="319"/>
      <c r="F7" s="208"/>
      <c r="G7" s="208"/>
      <c r="H7" s="1144"/>
      <c r="I7" s="1145"/>
    </row>
    <row r="8" spans="1:12" ht="12.75" customHeight="1" x14ac:dyDescent="0.2">
      <c r="A8" s="257"/>
      <c r="B8" s="257"/>
      <c r="C8" s="257"/>
      <c r="D8" s="209"/>
      <c r="E8" s="347"/>
      <c r="F8" s="209"/>
      <c r="G8" s="209"/>
      <c r="H8" s="1144"/>
      <c r="I8" s="221"/>
    </row>
    <row r="9" spans="1:12" s="796" customFormat="1" x14ac:dyDescent="0.2">
      <c r="A9" s="793" t="s">
        <v>2</v>
      </c>
      <c r="B9" s="794"/>
      <c r="C9" s="795" t="s">
        <v>3</v>
      </c>
      <c r="D9" s="205" t="s">
        <v>4</v>
      </c>
      <c r="E9" s="348" t="s">
        <v>5</v>
      </c>
      <c r="F9" s="205" t="s">
        <v>6</v>
      </c>
      <c r="G9" s="205" t="s">
        <v>300</v>
      </c>
      <c r="I9" s="97"/>
      <c r="K9" s="797"/>
      <c r="L9" s="797"/>
    </row>
    <row r="10" spans="1:12" x14ac:dyDescent="0.2">
      <c r="C10" s="798"/>
    </row>
    <row r="11" spans="1:12" ht="15.75" x14ac:dyDescent="0.2">
      <c r="A11" s="483"/>
      <c r="B11" s="484" t="s">
        <v>100</v>
      </c>
      <c r="C11" s="474" t="s">
        <v>108</v>
      </c>
      <c r="D11" s="490"/>
      <c r="E11" s="486"/>
      <c r="F11" s="476"/>
      <c r="G11" s="487"/>
    </row>
    <row r="12" spans="1:12" x14ac:dyDescent="0.2">
      <c r="A12" s="799"/>
      <c r="B12" s="800"/>
      <c r="C12" s="798"/>
    </row>
    <row r="13" spans="1:12" ht="52.5" customHeight="1" x14ac:dyDescent="0.2">
      <c r="A13" s="280" t="str">
        <f>$B$11</f>
        <v>I.</v>
      </c>
      <c r="B13" s="222">
        <v>1</v>
      </c>
      <c r="C13" s="219" t="s">
        <v>890</v>
      </c>
      <c r="D13" s="220"/>
      <c r="E13" s="321"/>
      <c r="F13" s="208"/>
      <c r="G13" s="208"/>
    </row>
    <row r="14" spans="1:12" x14ac:dyDescent="0.2">
      <c r="A14" s="799"/>
      <c r="B14" s="222" t="s">
        <v>260</v>
      </c>
      <c r="C14" s="221" t="s">
        <v>261</v>
      </c>
      <c r="D14" s="220" t="s">
        <v>262</v>
      </c>
      <c r="E14" s="321">
        <v>75</v>
      </c>
      <c r="F14" s="208"/>
      <c r="G14" s="208"/>
    </row>
    <row r="15" spans="1:12" x14ac:dyDescent="0.2">
      <c r="A15" s="799"/>
      <c r="B15" s="222" t="s">
        <v>263</v>
      </c>
      <c r="C15" s="221" t="s">
        <v>264</v>
      </c>
      <c r="D15" s="220" t="s">
        <v>262</v>
      </c>
      <c r="E15" s="321">
        <v>75</v>
      </c>
      <c r="F15" s="208"/>
      <c r="G15" s="208"/>
    </row>
    <row r="16" spans="1:12" x14ac:dyDescent="0.2">
      <c r="A16" s="799"/>
      <c r="B16" s="800"/>
      <c r="C16" s="798"/>
    </row>
    <row r="17" spans="1:11" s="108" customFormat="1" ht="48" x14ac:dyDescent="0.2">
      <c r="A17" s="280" t="str">
        <f>$B$11</f>
        <v>I.</v>
      </c>
      <c r="B17" s="277">
        <f>1</f>
        <v>1</v>
      </c>
      <c r="C17" s="255" t="s">
        <v>255</v>
      </c>
      <c r="D17" s="309" t="s">
        <v>117</v>
      </c>
      <c r="E17" s="323">
        <v>150</v>
      </c>
      <c r="F17" s="210"/>
      <c r="G17" s="210"/>
      <c r="H17" s="801"/>
      <c r="I17" s="802"/>
      <c r="J17" s="803"/>
      <c r="K17" s="804"/>
    </row>
    <row r="18" spans="1:11" s="108" customFormat="1" x14ac:dyDescent="0.2">
      <c r="A18" s="260"/>
      <c r="B18" s="277"/>
      <c r="C18" s="255" t="s">
        <v>38</v>
      </c>
      <c r="D18" s="309"/>
      <c r="E18" s="323"/>
      <c r="F18" s="210"/>
      <c r="G18" s="210"/>
      <c r="H18" s="801"/>
      <c r="I18" s="802"/>
      <c r="J18" s="803"/>
      <c r="K18" s="804"/>
    </row>
    <row r="19" spans="1:11" s="108" customFormat="1" ht="48.75" customHeight="1" x14ac:dyDescent="0.2">
      <c r="A19" s="280" t="str">
        <f>$B$11</f>
        <v>I.</v>
      </c>
      <c r="B19" s="277">
        <f>COUNT($A$17:B18)+1</f>
        <v>2</v>
      </c>
      <c r="C19" s="255" t="s">
        <v>256</v>
      </c>
      <c r="D19" s="309" t="s">
        <v>10</v>
      </c>
      <c r="E19" s="323">
        <v>3</v>
      </c>
      <c r="F19" s="210"/>
      <c r="G19" s="210"/>
      <c r="H19" s="801"/>
      <c r="I19" s="802"/>
      <c r="J19" s="803"/>
      <c r="K19" s="97"/>
    </row>
    <row r="20" spans="1:11" s="108" customFormat="1" x14ac:dyDescent="0.2">
      <c r="A20" s="140"/>
      <c r="B20" s="277"/>
      <c r="C20" s="255" t="s">
        <v>38</v>
      </c>
      <c r="D20" s="309"/>
      <c r="E20" s="323"/>
      <c r="F20" s="210"/>
      <c r="G20" s="210"/>
      <c r="H20" s="801"/>
      <c r="I20" s="802"/>
      <c r="J20" s="803"/>
      <c r="K20" s="804"/>
    </row>
    <row r="21" spans="1:11" s="108" customFormat="1" ht="48" x14ac:dyDescent="0.2">
      <c r="A21" s="280" t="str">
        <f>$B$11</f>
        <v>I.</v>
      </c>
      <c r="B21" s="277">
        <f>COUNT($A$17:B20)+1</f>
        <v>3</v>
      </c>
      <c r="C21" s="223" t="s">
        <v>265</v>
      </c>
      <c r="D21" s="309" t="s">
        <v>116</v>
      </c>
      <c r="E21" s="323">
        <v>75</v>
      </c>
      <c r="F21" s="210"/>
      <c r="G21" s="210"/>
      <c r="H21" s="801"/>
      <c r="I21" s="802"/>
      <c r="J21" s="803"/>
      <c r="K21" s="97"/>
    </row>
    <row r="22" spans="1:11" s="108" customFormat="1" x14ac:dyDescent="0.2">
      <c r="A22" s="140"/>
      <c r="B22" s="277"/>
      <c r="C22" s="255" t="s">
        <v>38</v>
      </c>
      <c r="D22" s="309"/>
      <c r="E22" s="323"/>
      <c r="F22" s="210"/>
      <c r="G22" s="210"/>
      <c r="H22" s="801"/>
      <c r="I22" s="802"/>
      <c r="J22" s="803"/>
      <c r="K22" s="804"/>
    </row>
    <row r="23" spans="1:11" s="108" customFormat="1" ht="24" x14ac:dyDescent="0.2">
      <c r="A23" s="280" t="str">
        <f>$B$11</f>
        <v>I.</v>
      </c>
      <c r="B23" s="277">
        <f>COUNT($A$17:B22)+1</f>
        <v>4</v>
      </c>
      <c r="C23" s="255" t="s">
        <v>257</v>
      </c>
      <c r="D23" s="309" t="s">
        <v>10</v>
      </c>
      <c r="E23" s="323">
        <v>9</v>
      </c>
      <c r="F23" s="210"/>
      <c r="G23" s="210"/>
      <c r="H23" s="801"/>
      <c r="I23" s="802"/>
      <c r="J23" s="803"/>
      <c r="K23" s="97"/>
    </row>
    <row r="24" spans="1:11" s="108" customFormat="1" x14ac:dyDescent="0.2">
      <c r="A24" s="140"/>
      <c r="B24" s="277"/>
      <c r="C24" s="255"/>
      <c r="D24" s="309"/>
      <c r="E24" s="323"/>
      <c r="F24" s="210"/>
      <c r="G24" s="210"/>
      <c r="H24" s="801"/>
      <c r="I24" s="802"/>
      <c r="J24" s="803"/>
      <c r="K24" s="804"/>
    </row>
    <row r="25" spans="1:11" s="810" customFormat="1" ht="47.25" customHeight="1" x14ac:dyDescent="0.2">
      <c r="A25" s="805" t="str">
        <f>$B$11</f>
        <v>I.</v>
      </c>
      <c r="B25" s="255">
        <f>COUNT($A$17:B24)+1</f>
        <v>5</v>
      </c>
      <c r="C25" s="255" t="s">
        <v>119</v>
      </c>
      <c r="D25" s="310" t="s">
        <v>139</v>
      </c>
      <c r="E25" s="349">
        <v>1</v>
      </c>
      <c r="F25" s="211"/>
      <c r="G25" s="211"/>
      <c r="H25" s="806"/>
      <c r="I25" s="807"/>
      <c r="J25" s="808"/>
      <c r="K25" s="809"/>
    </row>
    <row r="26" spans="1:11" s="108" customFormat="1" x14ac:dyDescent="0.2">
      <c r="A26" s="140"/>
      <c r="B26" s="277"/>
      <c r="C26" s="255" t="s">
        <v>38</v>
      </c>
      <c r="D26" s="309"/>
      <c r="E26" s="323"/>
      <c r="F26" s="210"/>
      <c r="G26" s="210"/>
      <c r="H26" s="801"/>
      <c r="I26" s="802"/>
      <c r="J26" s="803"/>
      <c r="K26" s="804"/>
    </row>
    <row r="27" spans="1:11" s="89" customFormat="1" ht="13.5" thickBot="1" x14ac:dyDescent="0.25">
      <c r="A27" s="811"/>
      <c r="B27" s="812"/>
      <c r="C27" s="813" t="str">
        <f>CONCATENATE(B11," ",C11," - SKUPAJ:")</f>
        <v>I. PREDDELA - SKUPAJ:</v>
      </c>
      <c r="D27" s="311"/>
      <c r="E27" s="335"/>
      <c r="F27" s="212"/>
      <c r="G27" s="212"/>
    </row>
    <row r="28" spans="1:11" s="89" customFormat="1" x14ac:dyDescent="0.2">
      <c r="A28" s="814"/>
      <c r="B28" s="815"/>
      <c r="C28" s="816"/>
      <c r="D28" s="312"/>
      <c r="E28" s="336"/>
      <c r="F28" s="207"/>
      <c r="G28" s="207"/>
    </row>
    <row r="29" spans="1:11" s="108" customFormat="1" ht="12" x14ac:dyDescent="0.2">
      <c r="A29" s="260"/>
      <c r="B29" s="277"/>
      <c r="C29" s="817"/>
      <c r="D29" s="308"/>
      <c r="E29" s="319"/>
      <c r="F29" s="208"/>
      <c r="G29" s="208"/>
    </row>
    <row r="30" spans="1:11" ht="15.75" x14ac:dyDescent="0.2">
      <c r="A30" s="483"/>
      <c r="B30" s="484" t="s">
        <v>101</v>
      </c>
      <c r="C30" s="474" t="s">
        <v>109</v>
      </c>
      <c r="D30" s="490"/>
      <c r="E30" s="486"/>
      <c r="F30" s="476"/>
      <c r="G30" s="487"/>
    </row>
    <row r="31" spans="1:11" x14ac:dyDescent="0.2">
      <c r="A31" s="799"/>
      <c r="B31" s="818"/>
      <c r="C31" s="798"/>
    </row>
    <row r="32" spans="1:11" s="108" customFormat="1" ht="36" x14ac:dyDescent="0.2">
      <c r="A32" s="280" t="str">
        <f>$B$30</f>
        <v>II.</v>
      </c>
      <c r="B32" s="277">
        <f>COUNT(#REF!)+1</f>
        <v>1</v>
      </c>
      <c r="C32" s="255" t="s">
        <v>274</v>
      </c>
      <c r="D32" s="309" t="s">
        <v>110</v>
      </c>
      <c r="E32" s="323">
        <v>40</v>
      </c>
      <c r="F32" s="210"/>
      <c r="G32" s="210"/>
      <c r="H32" s="819"/>
      <c r="I32" s="802"/>
      <c r="J32" s="803"/>
      <c r="K32" s="97"/>
    </row>
    <row r="33" spans="1:11" s="108" customFormat="1" x14ac:dyDescent="0.2">
      <c r="A33" s="140"/>
      <c r="B33" s="277"/>
      <c r="C33" s="255"/>
      <c r="D33" s="309"/>
      <c r="E33" s="319"/>
      <c r="F33" s="208"/>
      <c r="G33" s="208"/>
      <c r="H33" s="801"/>
      <c r="I33" s="802"/>
      <c r="J33" s="803"/>
      <c r="K33" s="804"/>
    </row>
    <row r="34" spans="1:11" s="108" customFormat="1" ht="36" x14ac:dyDescent="0.2">
      <c r="A34" s="280" t="str">
        <f>$B$30</f>
        <v>II.</v>
      </c>
      <c r="B34" s="277">
        <f>COUNT($A$32:B32)+1</f>
        <v>2</v>
      </c>
      <c r="C34" s="223" t="s">
        <v>275</v>
      </c>
      <c r="D34" s="309" t="s">
        <v>110</v>
      </c>
      <c r="E34" s="323">
        <v>149</v>
      </c>
      <c r="F34" s="210"/>
      <c r="G34" s="210"/>
      <c r="H34" s="801"/>
      <c r="I34" s="802"/>
      <c r="J34" s="803"/>
      <c r="K34" s="97"/>
    </row>
    <row r="35" spans="1:11" s="108" customFormat="1" x14ac:dyDescent="0.2">
      <c r="A35" s="140"/>
      <c r="B35" s="277"/>
      <c r="C35" s="255"/>
      <c r="D35" s="309"/>
      <c r="E35" s="319"/>
      <c r="F35" s="208"/>
      <c r="G35" s="208"/>
      <c r="H35" s="801"/>
      <c r="I35" s="802"/>
      <c r="J35" s="803"/>
      <c r="K35" s="804"/>
    </row>
    <row r="36" spans="1:11" s="108" customFormat="1" ht="60" x14ac:dyDescent="0.2">
      <c r="A36" s="280" t="str">
        <f>$B$30</f>
        <v>II.</v>
      </c>
      <c r="B36" s="277">
        <f>COUNT($A$32:B35)+1</f>
        <v>3</v>
      </c>
      <c r="C36" s="219" t="s">
        <v>269</v>
      </c>
      <c r="D36" s="309" t="s">
        <v>110</v>
      </c>
      <c r="E36" s="323">
        <f>190.51*0.2</f>
        <v>38.1</v>
      </c>
      <c r="F36" s="210"/>
      <c r="G36" s="210"/>
      <c r="H36" s="801"/>
      <c r="I36" s="802"/>
      <c r="J36" s="803"/>
      <c r="K36" s="97"/>
    </row>
    <row r="37" spans="1:11" s="108" customFormat="1" x14ac:dyDescent="0.2">
      <c r="A37" s="140"/>
      <c r="B37" s="277"/>
      <c r="C37" s="127"/>
      <c r="D37" s="313"/>
      <c r="E37" s="319"/>
      <c r="F37" s="208"/>
      <c r="G37" s="208"/>
      <c r="H37" s="801"/>
      <c r="I37" s="802"/>
      <c r="J37" s="803"/>
      <c r="K37" s="804"/>
    </row>
    <row r="38" spans="1:11" s="108" customFormat="1" ht="36" x14ac:dyDescent="0.2">
      <c r="A38" s="280" t="str">
        <f>$B$30</f>
        <v>II.</v>
      </c>
      <c r="B38" s="277">
        <f>COUNT($A$32:B36)+1</f>
        <v>4</v>
      </c>
      <c r="C38" s="224" t="s">
        <v>268</v>
      </c>
      <c r="D38" s="309" t="s">
        <v>110</v>
      </c>
      <c r="E38" s="323">
        <f>190.51*0.1</f>
        <v>19.100000000000001</v>
      </c>
      <c r="F38" s="210"/>
      <c r="G38" s="210"/>
      <c r="H38" s="801"/>
      <c r="I38" s="802"/>
      <c r="J38" s="803"/>
      <c r="K38" s="97"/>
    </row>
    <row r="39" spans="1:11" s="108" customFormat="1" x14ac:dyDescent="0.2">
      <c r="A39" s="140"/>
      <c r="B39" s="277"/>
      <c r="C39" s="255"/>
      <c r="D39" s="308"/>
      <c r="E39" s="319"/>
      <c r="F39" s="208"/>
      <c r="G39" s="208"/>
      <c r="H39" s="801"/>
      <c r="I39" s="802"/>
      <c r="J39" s="803"/>
      <c r="K39" s="804"/>
    </row>
    <row r="40" spans="1:11" s="108" customFormat="1" ht="24" x14ac:dyDescent="0.2">
      <c r="A40" s="280" t="str">
        <f>$B$30</f>
        <v>II.</v>
      </c>
      <c r="B40" s="277">
        <f>COUNT($A$32:B38)+1</f>
        <v>5</v>
      </c>
      <c r="C40" s="223" t="s">
        <v>267</v>
      </c>
      <c r="D40" s="309" t="s">
        <v>117</v>
      </c>
      <c r="E40" s="323">
        <f>E21*1.5</f>
        <v>112.5</v>
      </c>
      <c r="F40" s="210"/>
      <c r="G40" s="210"/>
      <c r="H40" s="801"/>
      <c r="I40" s="802"/>
      <c r="J40" s="803"/>
      <c r="K40" s="97"/>
    </row>
    <row r="41" spans="1:11" s="108" customFormat="1" x14ac:dyDescent="0.2">
      <c r="A41" s="140"/>
      <c r="B41" s="277"/>
      <c r="C41" s="255"/>
      <c r="D41" s="308"/>
      <c r="E41" s="319"/>
      <c r="F41" s="208"/>
      <c r="G41" s="208"/>
      <c r="H41" s="801"/>
      <c r="I41" s="802"/>
      <c r="J41" s="803"/>
      <c r="K41" s="804"/>
    </row>
    <row r="42" spans="1:11" s="108" customFormat="1" ht="60" customHeight="1" x14ac:dyDescent="0.2">
      <c r="A42" s="280" t="str">
        <f>$B$30</f>
        <v>II.</v>
      </c>
      <c r="B42" s="277">
        <f>COUNT($A$32:B40)+1</f>
        <v>6</v>
      </c>
      <c r="C42" s="223" t="s">
        <v>276</v>
      </c>
      <c r="D42" s="309" t="s">
        <v>110</v>
      </c>
      <c r="E42" s="323">
        <v>22.5</v>
      </c>
      <c r="F42" s="210"/>
      <c r="G42" s="210"/>
      <c r="H42" s="801"/>
      <c r="I42" s="802"/>
      <c r="J42" s="803"/>
      <c r="K42" s="97"/>
    </row>
    <row r="43" spans="1:11" s="108" customFormat="1" x14ac:dyDescent="0.2">
      <c r="A43" s="140"/>
      <c r="B43" s="277"/>
      <c r="C43" s="255"/>
      <c r="D43" s="308"/>
      <c r="E43" s="319"/>
      <c r="F43" s="208"/>
      <c r="G43" s="208"/>
      <c r="H43" s="801"/>
      <c r="I43" s="802"/>
      <c r="J43" s="803"/>
      <c r="K43" s="804"/>
    </row>
    <row r="44" spans="1:11" s="108" customFormat="1" ht="50.25" customHeight="1" x14ac:dyDescent="0.2">
      <c r="A44" s="280" t="str">
        <f>$B$30</f>
        <v>II.</v>
      </c>
      <c r="B44" s="277">
        <f>COUNT($A$32:B43)+1</f>
        <v>7</v>
      </c>
      <c r="C44" s="223" t="s">
        <v>266</v>
      </c>
      <c r="D44" s="309" t="s">
        <v>110</v>
      </c>
      <c r="E44" s="323">
        <v>31</v>
      </c>
      <c r="F44" s="210"/>
      <c r="G44" s="210"/>
      <c r="H44" s="801"/>
      <c r="I44" s="802"/>
      <c r="J44" s="803"/>
      <c r="K44" s="97"/>
    </row>
    <row r="45" spans="1:11" s="108" customFormat="1" x14ac:dyDescent="0.2">
      <c r="A45" s="140"/>
      <c r="B45" s="277"/>
      <c r="C45" s="255"/>
      <c r="D45" s="308"/>
      <c r="E45" s="319"/>
      <c r="F45" s="208"/>
      <c r="G45" s="208"/>
      <c r="H45" s="801"/>
      <c r="I45" s="802"/>
      <c r="J45" s="803"/>
      <c r="K45" s="804"/>
    </row>
    <row r="46" spans="1:11" s="108" customFormat="1" ht="101.25" customHeight="1" x14ac:dyDescent="0.2">
      <c r="A46" s="280" t="str">
        <f>$B$30</f>
        <v>II.</v>
      </c>
      <c r="B46" s="277">
        <f>COUNT($A$32:B44)+1</f>
        <v>8</v>
      </c>
      <c r="C46" s="255" t="s">
        <v>140</v>
      </c>
      <c r="D46" s="309" t="s">
        <v>110</v>
      </c>
      <c r="E46" s="323">
        <f>(190.51-190.28)+E42+E44</f>
        <v>53.7</v>
      </c>
      <c r="F46" s="210"/>
      <c r="G46" s="210"/>
      <c r="H46" s="801"/>
      <c r="I46" s="802"/>
      <c r="J46" s="803"/>
      <c r="K46" s="97"/>
    </row>
    <row r="47" spans="1:11" s="108" customFormat="1" x14ac:dyDescent="0.2">
      <c r="A47" s="280"/>
      <c r="B47" s="277"/>
      <c r="C47" s="255"/>
      <c r="D47" s="309"/>
      <c r="E47" s="323"/>
      <c r="F47" s="210"/>
      <c r="G47" s="210"/>
      <c r="H47" s="801"/>
      <c r="I47" s="802"/>
      <c r="J47" s="803"/>
      <c r="K47" s="97"/>
    </row>
    <row r="48" spans="1:11" s="108" customFormat="1" ht="72" x14ac:dyDescent="0.2">
      <c r="A48" s="280" t="str">
        <f>$B$30</f>
        <v>II.</v>
      </c>
      <c r="B48" s="277">
        <f>COUNT($A$32:B46)+1</f>
        <v>9</v>
      </c>
      <c r="C48" s="223" t="s">
        <v>270</v>
      </c>
      <c r="D48" s="309" t="s">
        <v>110</v>
      </c>
      <c r="E48" s="323">
        <v>151</v>
      </c>
      <c r="F48" s="210"/>
      <c r="G48" s="210"/>
      <c r="H48" s="801"/>
      <c r="I48" s="802"/>
      <c r="J48" s="803"/>
      <c r="K48" s="97"/>
    </row>
    <row r="49" spans="1:11" s="108" customFormat="1" x14ac:dyDescent="0.2">
      <c r="A49" s="280"/>
      <c r="B49" s="277"/>
      <c r="C49" s="223"/>
      <c r="D49" s="309"/>
      <c r="E49" s="323"/>
      <c r="F49" s="210"/>
      <c r="G49" s="210"/>
      <c r="H49" s="801"/>
      <c r="I49" s="802"/>
      <c r="J49" s="803"/>
      <c r="K49" s="97"/>
    </row>
    <row r="50" spans="1:11" s="108" customFormat="1" ht="36" x14ac:dyDescent="0.2">
      <c r="A50" s="280" t="str">
        <f>$B$30</f>
        <v>II.</v>
      </c>
      <c r="B50" s="277">
        <f>COUNT($A$32:B48)+1</f>
        <v>10</v>
      </c>
      <c r="C50" s="224" t="s">
        <v>295</v>
      </c>
      <c r="D50" s="303" t="s">
        <v>110</v>
      </c>
      <c r="E50" s="323">
        <f>+E32</f>
        <v>40</v>
      </c>
      <c r="F50" s="210"/>
      <c r="G50" s="210"/>
      <c r="H50" s="801"/>
      <c r="I50" s="802"/>
      <c r="J50" s="803"/>
      <c r="K50" s="97"/>
    </row>
    <row r="51" spans="1:11" s="108" customFormat="1" x14ac:dyDescent="0.2">
      <c r="A51" s="280"/>
      <c r="B51" s="277"/>
      <c r="C51" s="225"/>
      <c r="D51" s="305"/>
      <c r="E51" s="323"/>
      <c r="F51" s="210"/>
      <c r="G51" s="210"/>
      <c r="H51" s="801"/>
      <c r="I51" s="802"/>
      <c r="J51" s="803"/>
      <c r="K51" s="97"/>
    </row>
    <row r="52" spans="1:11" s="108" customFormat="1" ht="24" x14ac:dyDescent="0.2">
      <c r="A52" s="280" t="str">
        <f>$B$30</f>
        <v>II.</v>
      </c>
      <c r="B52" s="277">
        <f>COUNT($A$32:B51)+1</f>
        <v>11</v>
      </c>
      <c r="C52" s="224" t="s">
        <v>271</v>
      </c>
      <c r="D52" s="303" t="s">
        <v>117</v>
      </c>
      <c r="E52" s="323">
        <v>250</v>
      </c>
      <c r="F52" s="210"/>
      <c r="G52" s="210"/>
      <c r="H52" s="801"/>
      <c r="I52" s="802"/>
      <c r="J52" s="803"/>
      <c r="K52" s="97"/>
    </row>
    <row r="53" spans="1:11" s="108" customFormat="1" x14ac:dyDescent="0.2">
      <c r="A53" s="280"/>
      <c r="B53" s="277"/>
      <c r="C53" s="224"/>
      <c r="D53" s="303"/>
      <c r="E53" s="323"/>
      <c r="F53" s="210"/>
      <c r="G53" s="210"/>
      <c r="H53" s="801"/>
      <c r="I53" s="802"/>
      <c r="J53" s="803"/>
      <c r="K53" s="97"/>
    </row>
    <row r="54" spans="1:11" s="108" customFormat="1" x14ac:dyDescent="0.2">
      <c r="A54" s="280" t="s">
        <v>101</v>
      </c>
      <c r="B54" s="277">
        <v>12</v>
      </c>
      <c r="C54" s="223" t="s">
        <v>278</v>
      </c>
      <c r="D54" s="256" t="s">
        <v>279</v>
      </c>
      <c r="E54" s="346">
        <v>0.1</v>
      </c>
      <c r="F54" s="210"/>
      <c r="G54" s="210"/>
      <c r="H54" s="801"/>
      <c r="I54" s="802"/>
      <c r="J54" s="803"/>
      <c r="K54" s="97"/>
    </row>
    <row r="55" spans="1:11" s="108" customFormat="1" x14ac:dyDescent="0.2">
      <c r="A55" s="140"/>
      <c r="B55" s="277"/>
      <c r="C55" s="255"/>
      <c r="D55" s="308"/>
      <c r="E55" s="319"/>
      <c r="F55" s="208"/>
      <c r="G55" s="208"/>
      <c r="H55" s="801"/>
      <c r="I55" s="802"/>
      <c r="J55" s="803"/>
      <c r="K55" s="804"/>
    </row>
    <row r="56" spans="1:11" s="89" customFormat="1" ht="13.5" thickBot="1" x14ac:dyDescent="0.25">
      <c r="A56" s="811"/>
      <c r="B56" s="812"/>
      <c r="C56" s="813" t="str">
        <f>CONCATENATE(B30," ",C30," - SKUPAJ:")</f>
        <v>II. ZEMELJSKA DELA - SKUPAJ:</v>
      </c>
      <c r="D56" s="311"/>
      <c r="E56" s="335"/>
      <c r="F56" s="212"/>
      <c r="G56" s="212"/>
    </row>
    <row r="57" spans="1:11" s="89" customFormat="1" x14ac:dyDescent="0.2">
      <c r="A57" s="814"/>
      <c r="B57" s="815"/>
      <c r="C57" s="820"/>
      <c r="D57" s="261"/>
      <c r="E57" s="337"/>
      <c r="F57" s="213"/>
      <c r="G57" s="213"/>
    </row>
    <row r="58" spans="1:11" s="89" customFormat="1" x14ac:dyDescent="0.2">
      <c r="A58" s="814"/>
      <c r="B58" s="815"/>
      <c r="C58" s="816"/>
      <c r="D58" s="312"/>
      <c r="E58" s="336"/>
      <c r="F58" s="207"/>
      <c r="G58" s="207"/>
    </row>
    <row r="59" spans="1:11" ht="15.75" x14ac:dyDescent="0.2">
      <c r="A59" s="483"/>
      <c r="B59" s="484" t="s">
        <v>111</v>
      </c>
      <c r="C59" s="474" t="s">
        <v>134</v>
      </c>
      <c r="D59" s="490"/>
      <c r="E59" s="486"/>
      <c r="F59" s="476"/>
      <c r="G59" s="487"/>
    </row>
    <row r="60" spans="1:11" x14ac:dyDescent="0.2">
      <c r="A60" s="799"/>
      <c r="B60" s="818"/>
      <c r="C60" s="798"/>
    </row>
    <row r="61" spans="1:11" s="108" customFormat="1" ht="375.75" customHeight="1" x14ac:dyDescent="0.2">
      <c r="A61" s="138" t="str">
        <f>$B$59</f>
        <v>III.</v>
      </c>
      <c r="B61" s="277">
        <f>COUNT(#REF!)+1</f>
        <v>1</v>
      </c>
      <c r="C61" s="255" t="s">
        <v>950</v>
      </c>
      <c r="D61" s="309" t="s">
        <v>139</v>
      </c>
      <c r="E61" s="323">
        <v>1</v>
      </c>
      <c r="F61" s="210"/>
      <c r="G61" s="210"/>
      <c r="H61" s="801"/>
      <c r="I61" s="255"/>
      <c r="J61" s="803"/>
      <c r="K61" s="97"/>
    </row>
    <row r="62" spans="1:11" s="108" customFormat="1" x14ac:dyDescent="0.2">
      <c r="A62" s="140"/>
      <c r="B62" s="277"/>
      <c r="C62" s="255"/>
      <c r="D62" s="308"/>
      <c r="E62" s="319"/>
      <c r="F62" s="208"/>
      <c r="G62" s="208"/>
      <c r="H62" s="801"/>
      <c r="I62" s="802"/>
      <c r="J62" s="803"/>
      <c r="K62" s="804"/>
    </row>
    <row r="63" spans="1:11" s="89" customFormat="1" ht="13.5" thickBot="1" x14ac:dyDescent="0.25">
      <c r="A63" s="811"/>
      <c r="B63" s="812"/>
      <c r="C63" s="813" t="str">
        <f>CONCATENATE(B59," ",C59," - SKUPAJ:")</f>
        <v>III. GRADBENA DELA - SKUPAJ:</v>
      </c>
      <c r="D63" s="311"/>
      <c r="E63" s="335"/>
      <c r="F63" s="212"/>
      <c r="G63" s="212"/>
    </row>
    <row r="64" spans="1:11" s="89" customFormat="1" x14ac:dyDescent="0.2">
      <c r="A64" s="814"/>
      <c r="B64" s="815"/>
      <c r="C64" s="820"/>
      <c r="D64" s="261"/>
      <c r="E64" s="337"/>
      <c r="F64" s="213"/>
      <c r="G64" s="213"/>
    </row>
    <row r="65" spans="1:11" s="89" customFormat="1" x14ac:dyDescent="0.2">
      <c r="A65" s="814"/>
      <c r="B65" s="815"/>
      <c r="C65" s="816"/>
      <c r="D65" s="312"/>
      <c r="E65" s="336"/>
      <c r="F65" s="207"/>
      <c r="G65" s="207"/>
    </row>
    <row r="66" spans="1:11" ht="15.75" x14ac:dyDescent="0.2">
      <c r="A66" s="483"/>
      <c r="B66" s="484" t="s">
        <v>135</v>
      </c>
      <c r="C66" s="1150" t="s">
        <v>228</v>
      </c>
      <c r="D66" s="1150"/>
      <c r="E66" s="1150"/>
      <c r="F66" s="1150"/>
      <c r="G66" s="487"/>
    </row>
    <row r="67" spans="1:11" ht="84" x14ac:dyDescent="0.2">
      <c r="A67" s="799"/>
      <c r="B67" s="818"/>
      <c r="C67" s="821" t="s">
        <v>882</v>
      </c>
    </row>
    <row r="68" spans="1:11" x14ac:dyDescent="0.2">
      <c r="A68" s="799"/>
      <c r="B68" s="818"/>
      <c r="C68" s="798"/>
    </row>
    <row r="69" spans="1:11" s="108" customFormat="1" ht="58.15" customHeight="1" x14ac:dyDescent="0.2">
      <c r="A69" s="280" t="str">
        <f>$B$66</f>
        <v>IV.</v>
      </c>
      <c r="B69" s="277">
        <f>1</f>
        <v>1</v>
      </c>
      <c r="C69" s="255" t="s">
        <v>883</v>
      </c>
      <c r="D69" s="309" t="s">
        <v>8</v>
      </c>
      <c r="E69" s="210">
        <v>80</v>
      </c>
      <c r="F69" s="210"/>
      <c r="G69" s="210"/>
      <c r="H69" s="801"/>
      <c r="I69" s="802"/>
      <c r="J69" s="803"/>
      <c r="K69" s="804"/>
    </row>
    <row r="70" spans="1:11" s="724" customFormat="1" x14ac:dyDescent="0.2">
      <c r="A70" s="725"/>
      <c r="B70" s="287"/>
      <c r="C70" s="108"/>
      <c r="D70" s="309"/>
      <c r="E70" s="210"/>
      <c r="F70" s="210"/>
      <c r="G70" s="210"/>
      <c r="H70" s="822"/>
      <c r="I70" s="823"/>
      <c r="J70" s="803"/>
      <c r="K70" s="824"/>
    </row>
    <row r="71" spans="1:11" s="108" customFormat="1" ht="52.5" customHeight="1" x14ac:dyDescent="0.2">
      <c r="A71" s="280" t="str">
        <f>$B$66</f>
        <v>IV.</v>
      </c>
      <c r="B71" s="110"/>
      <c r="C71" s="255" t="s">
        <v>143</v>
      </c>
      <c r="D71" s="309"/>
      <c r="E71" s="210"/>
      <c r="F71" s="210"/>
      <c r="G71" s="210"/>
      <c r="H71" s="801"/>
      <c r="I71" s="802"/>
      <c r="J71" s="803"/>
      <c r="K71" s="97"/>
    </row>
    <row r="72" spans="1:11" s="108" customFormat="1" x14ac:dyDescent="0.2">
      <c r="A72" s="280"/>
      <c r="B72" s="110"/>
      <c r="C72" s="255"/>
      <c r="D72" s="309"/>
      <c r="E72" s="210"/>
      <c r="F72" s="210"/>
      <c r="G72" s="210"/>
      <c r="H72" s="801"/>
      <c r="I72" s="802"/>
      <c r="J72" s="803"/>
      <c r="K72" s="97"/>
    </row>
    <row r="73" spans="1:11" s="108" customFormat="1" x14ac:dyDescent="0.2">
      <c r="A73" s="280" t="str">
        <f>$B$66</f>
        <v>IV.</v>
      </c>
      <c r="B73" s="110">
        <f>COUNT($A$69:B72)+1</f>
        <v>2</v>
      </c>
      <c r="C73" s="255" t="s">
        <v>718</v>
      </c>
      <c r="D73" s="309" t="s">
        <v>10</v>
      </c>
      <c r="E73" s="210">
        <v>4</v>
      </c>
      <c r="F73" s="210"/>
      <c r="G73" s="210"/>
      <c r="H73" s="801"/>
      <c r="I73" s="802"/>
      <c r="J73" s="803"/>
      <c r="K73" s="97"/>
    </row>
    <row r="74" spans="1:11" s="108" customFormat="1" x14ac:dyDescent="0.2">
      <c r="A74" s="280"/>
      <c r="B74" s="110"/>
      <c r="D74" s="309"/>
      <c r="E74" s="210"/>
      <c r="F74" s="210"/>
      <c r="G74" s="210"/>
      <c r="H74" s="801"/>
      <c r="I74" s="802"/>
      <c r="J74" s="803"/>
      <c r="K74" s="97"/>
    </row>
    <row r="75" spans="1:11" s="108" customFormat="1" x14ac:dyDescent="0.2">
      <c r="A75" s="280" t="str">
        <f>$B$66</f>
        <v>IV.</v>
      </c>
      <c r="B75" s="110" t="s">
        <v>167</v>
      </c>
      <c r="C75" s="221" t="s">
        <v>716</v>
      </c>
      <c r="D75" s="724"/>
      <c r="E75" s="726"/>
      <c r="F75" s="210"/>
      <c r="G75" s="825"/>
      <c r="H75" s="801"/>
      <c r="I75" s="802"/>
      <c r="J75" s="803"/>
      <c r="K75" s="97"/>
    </row>
    <row r="76" spans="1:11" s="108" customFormat="1" x14ac:dyDescent="0.2">
      <c r="A76" s="280"/>
      <c r="B76" s="110" t="s">
        <v>392</v>
      </c>
      <c r="C76" s="221" t="s">
        <v>717</v>
      </c>
      <c r="D76" s="309" t="s">
        <v>10</v>
      </c>
      <c r="E76" s="210">
        <v>1</v>
      </c>
      <c r="F76" s="210"/>
      <c r="G76" s="825"/>
      <c r="H76" s="801"/>
      <c r="I76" s="802"/>
      <c r="J76" s="803"/>
      <c r="K76" s="97"/>
    </row>
    <row r="77" spans="1:11" s="108" customFormat="1" x14ac:dyDescent="0.2">
      <c r="A77" s="280"/>
      <c r="B77" s="110" t="s">
        <v>393</v>
      </c>
      <c r="C77" s="221" t="s">
        <v>722</v>
      </c>
      <c r="D77" s="252" t="s">
        <v>10</v>
      </c>
      <c r="E77" s="826">
        <v>1</v>
      </c>
      <c r="F77" s="210"/>
      <c r="G77" s="825"/>
      <c r="H77" s="801"/>
      <c r="I77" s="802"/>
      <c r="J77" s="803"/>
      <c r="K77" s="97"/>
    </row>
    <row r="78" spans="1:11" s="108" customFormat="1" x14ac:dyDescent="0.2">
      <c r="A78" s="280"/>
      <c r="B78" s="110" t="s">
        <v>725</v>
      </c>
      <c r="C78" s="221" t="s">
        <v>723</v>
      </c>
      <c r="D78" s="252" t="s">
        <v>10</v>
      </c>
      <c r="E78" s="826">
        <v>1</v>
      </c>
      <c r="F78" s="210"/>
      <c r="G78" s="825"/>
      <c r="H78" s="801"/>
      <c r="I78" s="802"/>
      <c r="J78" s="803"/>
      <c r="K78" s="97"/>
    </row>
    <row r="79" spans="1:11" s="108" customFormat="1" x14ac:dyDescent="0.2">
      <c r="A79" s="280"/>
      <c r="B79" s="110"/>
      <c r="D79" s="309"/>
      <c r="E79" s="210"/>
      <c r="F79" s="210"/>
      <c r="G79" s="210"/>
      <c r="H79" s="801"/>
      <c r="I79" s="802"/>
      <c r="J79" s="803"/>
      <c r="K79" s="97"/>
    </row>
    <row r="80" spans="1:11" s="108" customFormat="1" x14ac:dyDescent="0.2">
      <c r="A80" s="280" t="str">
        <f>$B$66</f>
        <v>IV.</v>
      </c>
      <c r="B80" s="110" t="s">
        <v>144</v>
      </c>
      <c r="C80" s="219" t="s">
        <v>719</v>
      </c>
      <c r="D80" s="724"/>
      <c r="E80" s="726"/>
      <c r="F80" s="210"/>
      <c r="G80" s="210"/>
      <c r="H80" s="801"/>
      <c r="I80" s="802"/>
      <c r="J80" s="803"/>
      <c r="K80" s="97"/>
    </row>
    <row r="81" spans="1:11" s="108" customFormat="1" x14ac:dyDescent="0.2">
      <c r="A81" s="280"/>
      <c r="B81" s="110" t="s">
        <v>726</v>
      </c>
      <c r="C81" s="255" t="s">
        <v>148</v>
      </c>
      <c r="D81" s="309" t="s">
        <v>10</v>
      </c>
      <c r="E81" s="210">
        <v>1</v>
      </c>
      <c r="F81" s="210"/>
      <c r="G81" s="210"/>
      <c r="H81" s="801"/>
      <c r="I81" s="802"/>
      <c r="J81" s="803"/>
      <c r="K81" s="97"/>
    </row>
    <row r="82" spans="1:11" s="108" customFormat="1" x14ac:dyDescent="0.2">
      <c r="A82" s="280"/>
      <c r="B82" s="110" t="s">
        <v>727</v>
      </c>
      <c r="C82" s="255" t="s">
        <v>150</v>
      </c>
      <c r="D82" s="309" t="s">
        <v>10</v>
      </c>
      <c r="E82" s="210">
        <v>1</v>
      </c>
      <c r="F82" s="210"/>
      <c r="G82" s="210"/>
      <c r="H82" s="801"/>
      <c r="I82" s="802"/>
      <c r="J82" s="803"/>
      <c r="K82" s="97"/>
    </row>
    <row r="83" spans="1:11" s="108" customFormat="1" x14ac:dyDescent="0.2">
      <c r="A83" s="280"/>
      <c r="B83" s="110" t="s">
        <v>728</v>
      </c>
      <c r="C83" s="255" t="s">
        <v>151</v>
      </c>
      <c r="D83" s="309" t="s">
        <v>10</v>
      </c>
      <c r="E83" s="210">
        <v>2</v>
      </c>
      <c r="F83" s="210"/>
      <c r="G83" s="210"/>
      <c r="H83" s="801"/>
      <c r="I83" s="802"/>
      <c r="J83" s="803"/>
      <c r="K83" s="97"/>
    </row>
    <row r="84" spans="1:11" s="108" customFormat="1" x14ac:dyDescent="0.2">
      <c r="A84" s="280"/>
      <c r="B84" s="110"/>
      <c r="D84" s="309"/>
      <c r="E84" s="210"/>
      <c r="F84" s="210"/>
      <c r="G84" s="210"/>
      <c r="H84" s="801"/>
      <c r="I84" s="802"/>
      <c r="J84" s="803"/>
      <c r="K84" s="97"/>
    </row>
    <row r="85" spans="1:11" s="108" customFormat="1" x14ac:dyDescent="0.2">
      <c r="A85" s="280" t="str">
        <f>$B$66</f>
        <v>IV.</v>
      </c>
      <c r="B85" s="110" t="s">
        <v>145</v>
      </c>
      <c r="C85" s="827" t="s">
        <v>720</v>
      </c>
      <c r="D85" s="724"/>
      <c r="E85" s="724"/>
      <c r="F85" s="210"/>
      <c r="G85" s="210"/>
      <c r="H85" s="801"/>
      <c r="I85" s="802"/>
      <c r="J85" s="803"/>
      <c r="K85" s="97"/>
    </row>
    <row r="86" spans="1:11" s="108" customFormat="1" x14ac:dyDescent="0.2">
      <c r="A86" s="280"/>
      <c r="B86" s="110"/>
      <c r="C86" s="255" t="s">
        <v>149</v>
      </c>
      <c r="D86" s="309" t="s">
        <v>10</v>
      </c>
      <c r="E86" s="210">
        <v>1</v>
      </c>
      <c r="F86" s="210"/>
      <c r="G86" s="210"/>
      <c r="H86" s="801"/>
      <c r="I86" s="802"/>
      <c r="J86" s="803"/>
      <c r="K86" s="97"/>
    </row>
    <row r="87" spans="1:11" s="108" customFormat="1" x14ac:dyDescent="0.2">
      <c r="A87" s="280"/>
      <c r="B87" s="110"/>
      <c r="C87" s="255"/>
      <c r="D87" s="309"/>
      <c r="E87" s="210"/>
      <c r="F87" s="210"/>
      <c r="G87" s="210"/>
      <c r="H87" s="801"/>
      <c r="I87" s="802"/>
      <c r="J87" s="803"/>
      <c r="K87" s="97"/>
    </row>
    <row r="88" spans="1:11" s="108" customFormat="1" x14ac:dyDescent="0.2">
      <c r="A88" s="280" t="str">
        <f>$B$66</f>
        <v>IV.</v>
      </c>
      <c r="B88" s="110" t="s">
        <v>146</v>
      </c>
      <c r="C88" s="255" t="s">
        <v>721</v>
      </c>
      <c r="D88" s="309" t="s">
        <v>10</v>
      </c>
      <c r="E88" s="210">
        <v>1</v>
      </c>
      <c r="F88" s="210"/>
      <c r="G88" s="210"/>
      <c r="H88" s="801"/>
      <c r="I88" s="802"/>
      <c r="J88" s="803"/>
      <c r="K88" s="97"/>
    </row>
    <row r="89" spans="1:11" s="108" customFormat="1" x14ac:dyDescent="0.2">
      <c r="A89" s="280"/>
      <c r="B89" s="110"/>
      <c r="C89" s="255"/>
      <c r="D89" s="309"/>
      <c r="E89" s="210"/>
      <c r="F89" s="210"/>
      <c r="G89" s="210"/>
      <c r="H89" s="801"/>
      <c r="I89" s="802"/>
      <c r="J89" s="803"/>
      <c r="K89" s="97"/>
    </row>
    <row r="90" spans="1:11" s="108" customFormat="1" x14ac:dyDescent="0.2">
      <c r="A90" s="280" t="str">
        <f>$B$66</f>
        <v>IV.</v>
      </c>
      <c r="B90" s="110" t="s">
        <v>147</v>
      </c>
      <c r="C90" s="1120" t="s">
        <v>714</v>
      </c>
      <c r="F90" s="210"/>
      <c r="G90" s="210"/>
      <c r="H90" s="801"/>
      <c r="I90" s="802"/>
      <c r="J90" s="803"/>
      <c r="K90" s="97"/>
    </row>
    <row r="91" spans="1:11" s="108" customFormat="1" x14ac:dyDescent="0.2">
      <c r="A91" s="280"/>
      <c r="B91" s="110"/>
      <c r="C91" s="1120" t="s">
        <v>715</v>
      </c>
      <c r="D91" s="309" t="s">
        <v>10</v>
      </c>
      <c r="E91" s="210">
        <v>2</v>
      </c>
      <c r="F91" s="210"/>
      <c r="G91" s="210"/>
      <c r="H91" s="801"/>
      <c r="I91" s="802"/>
      <c r="J91" s="803"/>
      <c r="K91" s="97"/>
    </row>
    <row r="92" spans="1:11" s="108" customFormat="1" x14ac:dyDescent="0.2">
      <c r="A92" s="280"/>
      <c r="B92" s="110"/>
      <c r="C92" s="255"/>
      <c r="D92" s="309"/>
      <c r="E92" s="210"/>
      <c r="F92" s="210"/>
      <c r="G92" s="210"/>
      <c r="H92" s="801"/>
      <c r="I92" s="802"/>
      <c r="J92" s="803"/>
      <c r="K92" s="97"/>
    </row>
    <row r="93" spans="1:11" s="108" customFormat="1" ht="48" x14ac:dyDescent="0.2">
      <c r="A93" s="280" t="str">
        <f>$B$66</f>
        <v>IV.</v>
      </c>
      <c r="B93" s="110" t="s">
        <v>153</v>
      </c>
      <c r="C93" s="219" t="s">
        <v>713</v>
      </c>
      <c r="D93" s="252" t="s">
        <v>10</v>
      </c>
      <c r="E93" s="826">
        <v>1</v>
      </c>
      <c r="F93" s="210"/>
      <c r="G93" s="210"/>
      <c r="H93" s="801"/>
      <c r="I93" s="802"/>
      <c r="J93" s="803"/>
      <c r="K93" s="97"/>
    </row>
    <row r="94" spans="1:11" s="108" customFormat="1" x14ac:dyDescent="0.2">
      <c r="A94" s="280"/>
      <c r="B94" s="110"/>
      <c r="C94" s="828"/>
      <c r="D94" s="829"/>
      <c r="E94" s="830"/>
      <c r="F94" s="210"/>
      <c r="G94" s="210"/>
      <c r="H94" s="801"/>
      <c r="I94" s="802"/>
      <c r="J94" s="803"/>
      <c r="K94" s="97"/>
    </row>
    <row r="95" spans="1:11" s="108" customFormat="1" ht="24" x14ac:dyDescent="0.2">
      <c r="A95" s="280" t="str">
        <f>$B$66</f>
        <v>IV.</v>
      </c>
      <c r="B95" s="110" t="s">
        <v>154</v>
      </c>
      <c r="C95" s="831" t="s">
        <v>710</v>
      </c>
      <c r="D95" s="252" t="s">
        <v>10</v>
      </c>
      <c r="E95" s="826">
        <v>2</v>
      </c>
      <c r="F95" s="210"/>
      <c r="G95" s="210"/>
      <c r="H95" s="801"/>
      <c r="I95" s="802"/>
      <c r="J95" s="803"/>
      <c r="K95" s="97"/>
    </row>
    <row r="96" spans="1:11" s="108" customFormat="1" x14ac:dyDescent="0.2">
      <c r="A96" s="280"/>
      <c r="B96" s="110"/>
      <c r="C96" s="828"/>
      <c r="D96" s="729"/>
      <c r="E96" s="727"/>
      <c r="F96" s="210"/>
      <c r="G96" s="210"/>
      <c r="H96" s="801"/>
      <c r="I96" s="802"/>
      <c r="J96" s="803"/>
      <c r="K96" s="97"/>
    </row>
    <row r="97" spans="1:12" s="108" customFormat="1" ht="24" x14ac:dyDescent="0.2">
      <c r="A97" s="280" t="str">
        <f>$B$66</f>
        <v>IV.</v>
      </c>
      <c r="B97" s="110" t="s">
        <v>155</v>
      </c>
      <c r="C97" s="219" t="s">
        <v>724</v>
      </c>
      <c r="D97" s="252" t="s">
        <v>8</v>
      </c>
      <c r="E97" s="826">
        <v>80</v>
      </c>
      <c r="F97" s="210"/>
      <c r="G97" s="210"/>
      <c r="H97" s="801"/>
      <c r="I97" s="802"/>
      <c r="J97" s="803"/>
      <c r="K97" s="97"/>
    </row>
    <row r="98" spans="1:12" s="108" customFormat="1" x14ac:dyDescent="0.2">
      <c r="A98" s="280"/>
      <c r="B98" s="110"/>
      <c r="C98" s="219"/>
      <c r="D98" s="252"/>
      <c r="E98" s="826"/>
      <c r="F98" s="210"/>
      <c r="G98" s="210"/>
      <c r="H98" s="801"/>
      <c r="I98" s="802"/>
      <c r="J98" s="803"/>
      <c r="K98" s="97"/>
    </row>
    <row r="99" spans="1:12" s="108" customFormat="1" ht="24" x14ac:dyDescent="0.2">
      <c r="A99" s="280">
        <f>$B$74</f>
        <v>0</v>
      </c>
      <c r="B99" s="110" t="s">
        <v>156</v>
      </c>
      <c r="C99" s="1120" t="s">
        <v>863</v>
      </c>
      <c r="D99" s="252" t="s">
        <v>139</v>
      </c>
      <c r="E99" s="826">
        <v>1</v>
      </c>
      <c r="F99" s="210"/>
      <c r="G99" s="210"/>
      <c r="H99" s="801"/>
      <c r="I99" s="802"/>
      <c r="J99" s="803"/>
      <c r="K99" s="97"/>
    </row>
    <row r="100" spans="1:12" s="108" customFormat="1" x14ac:dyDescent="0.2">
      <c r="A100" s="280"/>
      <c r="B100" s="110"/>
      <c r="C100" s="828"/>
      <c r="D100" s="729"/>
      <c r="E100" s="727"/>
      <c r="F100" s="210"/>
      <c r="G100" s="210"/>
      <c r="H100" s="801"/>
      <c r="I100" s="802"/>
      <c r="J100" s="803"/>
      <c r="K100" s="97"/>
    </row>
    <row r="101" spans="1:12" s="108" customFormat="1" x14ac:dyDescent="0.2">
      <c r="A101" s="280" t="str">
        <f>$B$66</f>
        <v>IV.</v>
      </c>
      <c r="B101" s="110" t="s">
        <v>157</v>
      </c>
      <c r="C101" s="219" t="s">
        <v>867</v>
      </c>
      <c r="D101" s="252" t="s">
        <v>8</v>
      </c>
      <c r="E101" s="826">
        <v>80</v>
      </c>
      <c r="F101" s="210"/>
      <c r="G101" s="210"/>
      <c r="H101" s="801"/>
      <c r="I101" s="802"/>
      <c r="J101" s="803"/>
      <c r="K101" s="97"/>
    </row>
    <row r="102" spans="1:12" s="108" customFormat="1" x14ac:dyDescent="0.2">
      <c r="A102" s="280"/>
      <c r="B102" s="110"/>
      <c r="C102" s="832"/>
      <c r="D102" s="729"/>
      <c r="E102" s="727"/>
      <c r="F102" s="210"/>
      <c r="G102" s="210"/>
      <c r="H102" s="801"/>
      <c r="I102" s="802"/>
      <c r="J102" s="803"/>
      <c r="K102" s="97"/>
    </row>
    <row r="103" spans="1:12" s="108" customFormat="1" ht="24" x14ac:dyDescent="0.2">
      <c r="A103" s="280" t="str">
        <f>$B$66</f>
        <v>IV.</v>
      </c>
      <c r="B103" s="110" t="s">
        <v>159</v>
      </c>
      <c r="C103" s="833" t="s">
        <v>712</v>
      </c>
      <c r="D103" s="252" t="s">
        <v>8</v>
      </c>
      <c r="E103" s="826">
        <v>80</v>
      </c>
      <c r="F103" s="210"/>
      <c r="G103" s="210"/>
      <c r="H103" s="801"/>
      <c r="I103" s="802"/>
      <c r="J103" s="803"/>
      <c r="K103" s="97"/>
    </row>
    <row r="104" spans="1:12" s="108" customFormat="1" x14ac:dyDescent="0.2">
      <c r="A104" s="280"/>
      <c r="B104" s="110"/>
      <c r="C104" s="255"/>
      <c r="D104" s="724"/>
      <c r="E104" s="724"/>
      <c r="F104" s="210"/>
      <c r="G104" s="210"/>
      <c r="H104" s="801"/>
      <c r="I104" s="802"/>
      <c r="J104" s="803"/>
      <c r="K104" s="97"/>
    </row>
    <row r="105" spans="1:12" s="108" customFormat="1" x14ac:dyDescent="0.2">
      <c r="A105" s="280" t="str">
        <f>$B$66</f>
        <v>IV.</v>
      </c>
      <c r="B105" s="110" t="s">
        <v>161</v>
      </c>
      <c r="C105" s="219" t="s">
        <v>278</v>
      </c>
      <c r="D105" s="729" t="s">
        <v>279</v>
      </c>
      <c r="E105" s="728">
        <v>0.1</v>
      </c>
      <c r="F105" s="210"/>
      <c r="G105" s="210"/>
      <c r="H105" s="801"/>
      <c r="I105" s="802"/>
      <c r="J105" s="803"/>
      <c r="K105" s="97"/>
    </row>
    <row r="106" spans="1:12" s="108" customFormat="1" x14ac:dyDescent="0.2">
      <c r="A106" s="280"/>
      <c r="B106" s="110"/>
      <c r="C106" s="255"/>
      <c r="D106" s="309"/>
      <c r="E106" s="323"/>
      <c r="F106" s="210"/>
      <c r="G106" s="210"/>
      <c r="H106" s="801"/>
      <c r="I106" s="802"/>
      <c r="J106" s="803"/>
      <c r="K106" s="97"/>
    </row>
    <row r="107" spans="1:12" s="89" customFormat="1" ht="13.5" thickBot="1" x14ac:dyDescent="0.25">
      <c r="A107" s="811"/>
      <c r="B107" s="1149" t="str">
        <f>CONCATENATE(B66," ",C66," - SKUPAJ:")</f>
        <v>IV. VODOVODNI MATERIAL - SKUPAJ:</v>
      </c>
      <c r="C107" s="1149"/>
      <c r="D107" s="1149"/>
      <c r="E107" s="1149"/>
      <c r="F107" s="212"/>
      <c r="G107" s="212"/>
    </row>
    <row r="108" spans="1:12" s="89" customFormat="1" x14ac:dyDescent="0.2">
      <c r="A108" s="814"/>
      <c r="B108" s="815"/>
      <c r="C108" s="816"/>
      <c r="D108" s="312"/>
      <c r="E108" s="336"/>
      <c r="F108" s="207"/>
      <c r="G108" s="207"/>
    </row>
    <row r="109" spans="1:12" s="724" customFormat="1" x14ac:dyDescent="0.2">
      <c r="A109" s="259"/>
      <c r="B109" s="287"/>
      <c r="C109" s="834"/>
      <c r="D109" s="309"/>
      <c r="E109" s="323"/>
      <c r="F109" s="210"/>
      <c r="G109" s="210"/>
      <c r="H109" s="835"/>
      <c r="I109" s="822"/>
      <c r="J109" s="823"/>
      <c r="K109" s="803"/>
      <c r="L109" s="824"/>
    </row>
    <row r="110" spans="1:12" ht="15.75" x14ac:dyDescent="0.2">
      <c r="A110" s="483"/>
      <c r="B110" s="484" t="s">
        <v>136</v>
      </c>
      <c r="C110" s="474" t="s">
        <v>112</v>
      </c>
      <c r="D110" s="490"/>
      <c r="E110" s="486"/>
      <c r="F110" s="476"/>
      <c r="G110" s="487"/>
    </row>
    <row r="111" spans="1:12" x14ac:dyDescent="0.2">
      <c r="A111" s="799"/>
      <c r="B111" s="818"/>
      <c r="C111" s="798"/>
    </row>
    <row r="112" spans="1:12" s="108" customFormat="1" x14ac:dyDescent="0.2">
      <c r="A112" s="280" t="str">
        <f>$B$110</f>
        <v>V.</v>
      </c>
      <c r="B112" s="277">
        <f>1</f>
        <v>1</v>
      </c>
      <c r="C112" s="255" t="s">
        <v>113</v>
      </c>
      <c r="D112" s="309" t="s">
        <v>114</v>
      </c>
      <c r="E112" s="323">
        <v>8</v>
      </c>
      <c r="F112" s="210"/>
      <c r="G112" s="210"/>
      <c r="H112" s="801"/>
      <c r="I112" s="802"/>
      <c r="J112" s="803"/>
      <c r="K112" s="804"/>
    </row>
    <row r="113" spans="1:11" s="108" customFormat="1" x14ac:dyDescent="0.2">
      <c r="A113" s="260"/>
      <c r="B113" s="277"/>
      <c r="C113" s="255" t="s">
        <v>38</v>
      </c>
      <c r="D113" s="309"/>
      <c r="E113" s="323"/>
      <c r="F113" s="210"/>
      <c r="G113" s="210"/>
      <c r="H113" s="801"/>
      <c r="I113" s="802"/>
      <c r="J113" s="803"/>
      <c r="K113" s="804"/>
    </row>
    <row r="114" spans="1:11" s="108" customFormat="1" ht="24" x14ac:dyDescent="0.2">
      <c r="A114" s="280" t="str">
        <f>$B$110</f>
        <v>V.</v>
      </c>
      <c r="B114" s="110">
        <f>COUNT($A$112:B113)+1</f>
        <v>2</v>
      </c>
      <c r="C114" s="255" t="s">
        <v>259</v>
      </c>
      <c r="D114" s="309" t="s">
        <v>114</v>
      </c>
      <c r="E114" s="323">
        <v>8</v>
      </c>
      <c r="F114" s="210"/>
      <c r="G114" s="210"/>
      <c r="H114" s="801"/>
      <c r="I114" s="802"/>
      <c r="J114" s="803"/>
      <c r="K114" s="97"/>
    </row>
    <row r="115" spans="1:11" s="108" customFormat="1" x14ac:dyDescent="0.2">
      <c r="A115" s="280"/>
      <c r="B115" s="277"/>
      <c r="C115" s="255"/>
      <c r="D115" s="309"/>
      <c r="E115" s="323"/>
      <c r="F115" s="210"/>
      <c r="G115" s="210"/>
      <c r="H115" s="801"/>
      <c r="I115" s="802"/>
      <c r="J115" s="803"/>
      <c r="K115" s="97"/>
    </row>
    <row r="116" spans="1:11" s="108" customFormat="1" ht="48" x14ac:dyDescent="0.2">
      <c r="A116" s="280" t="str">
        <f>$B$110</f>
        <v>V.</v>
      </c>
      <c r="B116" s="110">
        <f>COUNT($A$112:B115)+1</f>
        <v>3</v>
      </c>
      <c r="C116" s="224" t="s">
        <v>272</v>
      </c>
      <c r="D116" s="309" t="s">
        <v>116</v>
      </c>
      <c r="E116" s="323">
        <v>75</v>
      </c>
      <c r="F116" s="210"/>
      <c r="G116" s="210"/>
      <c r="H116" s="801"/>
      <c r="I116" s="802"/>
      <c r="J116" s="803"/>
      <c r="K116" s="804"/>
    </row>
    <row r="117" spans="1:11" s="108" customFormat="1" x14ac:dyDescent="0.2">
      <c r="A117" s="260"/>
      <c r="B117" s="277"/>
      <c r="C117" s="255" t="s">
        <v>38</v>
      </c>
      <c r="D117" s="309"/>
      <c r="E117" s="323"/>
      <c r="F117" s="210"/>
      <c r="G117" s="210"/>
      <c r="H117" s="801"/>
      <c r="I117" s="802"/>
      <c r="J117" s="803"/>
      <c r="K117" s="804"/>
    </row>
    <row r="118" spans="1:11" s="108" customFormat="1" x14ac:dyDescent="0.2">
      <c r="A118" s="280" t="str">
        <f>$B$110</f>
        <v>V.</v>
      </c>
      <c r="B118" s="110">
        <f>COUNT($A$112:B117)+1</f>
        <v>4</v>
      </c>
      <c r="C118" s="255" t="s">
        <v>258</v>
      </c>
      <c r="D118" s="309" t="s">
        <v>10</v>
      </c>
      <c r="E118" s="323">
        <v>1</v>
      </c>
      <c r="F118" s="210"/>
      <c r="G118" s="210"/>
      <c r="H118" s="801"/>
      <c r="I118" s="802"/>
      <c r="J118" s="803"/>
      <c r="K118" s="804"/>
    </row>
    <row r="119" spans="1:11" s="108" customFormat="1" x14ac:dyDescent="0.2">
      <c r="A119" s="260"/>
      <c r="B119" s="277"/>
      <c r="C119" s="255" t="s">
        <v>38</v>
      </c>
      <c r="D119" s="309"/>
      <c r="E119" s="323"/>
      <c r="F119" s="210"/>
      <c r="G119" s="210"/>
      <c r="H119" s="801"/>
      <c r="I119" s="802"/>
      <c r="J119" s="803"/>
      <c r="K119" s="804"/>
    </row>
    <row r="120" spans="1:11" s="108" customFormat="1" x14ac:dyDescent="0.2">
      <c r="A120" s="280" t="str">
        <f>$B$110</f>
        <v>V.</v>
      </c>
      <c r="B120" s="110">
        <f>COUNT($A$112:B119)+1</f>
        <v>5</v>
      </c>
      <c r="C120" s="255" t="s">
        <v>282</v>
      </c>
      <c r="D120" s="309" t="s">
        <v>10</v>
      </c>
      <c r="E120" s="323">
        <v>1</v>
      </c>
      <c r="F120" s="210"/>
      <c r="G120" s="210"/>
      <c r="H120" s="801"/>
      <c r="I120" s="802"/>
      <c r="J120" s="803"/>
      <c r="K120" s="804"/>
    </row>
    <row r="121" spans="1:11" s="724" customFormat="1" x14ac:dyDescent="0.2">
      <c r="A121" s="259"/>
      <c r="B121" s="287"/>
      <c r="C121" s="834"/>
      <c r="D121" s="309"/>
      <c r="E121" s="323"/>
      <c r="F121" s="210"/>
      <c r="G121" s="210"/>
      <c r="H121" s="822"/>
      <c r="I121" s="823"/>
      <c r="J121" s="803"/>
      <c r="K121" s="804"/>
    </row>
    <row r="122" spans="1:11" s="89" customFormat="1" ht="13.5" thickBot="1" x14ac:dyDescent="0.25">
      <c r="A122" s="811"/>
      <c r="B122" s="812"/>
      <c r="C122" s="813" t="str">
        <f>CONCATENATE(B110," ",C110," - SKUPAJ:")</f>
        <v>V. OSTALA DELA - SKUPAJ:</v>
      </c>
      <c r="D122" s="311"/>
      <c r="E122" s="335"/>
      <c r="F122" s="212"/>
      <c r="G122" s="212"/>
    </row>
    <row r="123" spans="1:11" s="839" customFormat="1" x14ac:dyDescent="0.2">
      <c r="A123" s="836"/>
      <c r="B123" s="837"/>
      <c r="C123" s="838"/>
      <c r="D123" s="314"/>
      <c r="E123" s="338"/>
      <c r="F123" s="213"/>
      <c r="G123" s="213"/>
    </row>
    <row r="124" spans="1:11" s="839" customFormat="1" x14ac:dyDescent="0.2">
      <c r="A124" s="836"/>
      <c r="B124" s="837"/>
      <c r="C124" s="838"/>
      <c r="D124" s="314"/>
      <c r="E124" s="338"/>
      <c r="F124" s="213"/>
      <c r="G124" s="213"/>
    </row>
    <row r="125" spans="1:11" s="839" customFormat="1" x14ac:dyDescent="0.2">
      <c r="A125" s="836"/>
      <c r="B125" s="837"/>
      <c r="C125" s="838"/>
      <c r="D125" s="314"/>
      <c r="E125" s="338"/>
      <c r="F125" s="213"/>
      <c r="G125" s="213"/>
    </row>
    <row r="126" spans="1:11" s="839" customFormat="1" x14ac:dyDescent="0.2">
      <c r="A126" s="836"/>
      <c r="B126" s="837"/>
      <c r="C126" s="838"/>
      <c r="D126" s="314"/>
      <c r="E126" s="338"/>
      <c r="F126" s="213"/>
      <c r="G126" s="213"/>
    </row>
    <row r="127" spans="1:11" s="839" customFormat="1" x14ac:dyDescent="0.2">
      <c r="A127" s="836"/>
      <c r="B127" s="837"/>
      <c r="C127" s="838"/>
      <c r="D127" s="314"/>
      <c r="E127" s="338"/>
      <c r="F127" s="213"/>
      <c r="G127" s="213"/>
    </row>
    <row r="128" spans="1:11" s="94" customFormat="1" ht="48" customHeight="1" x14ac:dyDescent="0.25">
      <c r="A128" s="840"/>
      <c r="B128" s="841"/>
      <c r="C128" s="1148" t="s">
        <v>379</v>
      </c>
      <c r="D128" s="1148"/>
      <c r="E128" s="1148"/>
      <c r="F128" s="1148"/>
      <c r="G128" s="482"/>
    </row>
    <row r="129" spans="1:11" s="839" customFormat="1" ht="14.25" customHeight="1" x14ac:dyDescent="0.2">
      <c r="A129" s="842"/>
      <c r="B129" s="843"/>
      <c r="C129" s="844"/>
      <c r="D129" s="315"/>
      <c r="E129" s="339"/>
      <c r="F129" s="214"/>
      <c r="G129" s="214"/>
    </row>
    <row r="130" spans="1:11" s="839" customFormat="1" ht="12.75" customHeight="1" x14ac:dyDescent="0.2">
      <c r="A130" s="257"/>
      <c r="B130" s="845"/>
      <c r="C130" s="846"/>
      <c r="D130" s="309"/>
      <c r="E130" s="323"/>
      <c r="F130" s="210"/>
      <c r="G130" s="210"/>
    </row>
    <row r="131" spans="1:11" s="89" customFormat="1" x14ac:dyDescent="0.2">
      <c r="A131" s="847"/>
      <c r="B131" s="848"/>
      <c r="C131" s="849"/>
      <c r="D131" s="316"/>
      <c r="E131" s="340"/>
      <c r="F131" s="215"/>
      <c r="G131" s="218"/>
      <c r="H131" s="839"/>
      <c r="J131" s="850"/>
      <c r="K131" s="850"/>
    </row>
    <row r="132" spans="1:11" s="89" customFormat="1" x14ac:dyDescent="0.2">
      <c r="A132" s="851"/>
      <c r="B132" s="852"/>
      <c r="C132" s="853"/>
      <c r="D132" s="261"/>
      <c r="E132" s="337"/>
      <c r="F132" s="216"/>
      <c r="G132" s="216"/>
      <c r="H132" s="839"/>
      <c r="J132" s="850"/>
      <c r="K132" s="850"/>
    </row>
    <row r="133" spans="1:11" s="89" customFormat="1" x14ac:dyDescent="0.2">
      <c r="A133" s="116"/>
      <c r="B133" s="232" t="str">
        <f>B11</f>
        <v>I.</v>
      </c>
      <c r="C133" s="266" t="str">
        <f>+C11</f>
        <v>PREDDELA</v>
      </c>
      <c r="D133" s="317"/>
      <c r="E133" s="341"/>
      <c r="F133" s="233"/>
      <c r="G133" s="233"/>
    </row>
    <row r="134" spans="1:11" s="839" customFormat="1" x14ac:dyDescent="0.2">
      <c r="A134" s="836"/>
      <c r="B134" s="837"/>
      <c r="C134" s="838"/>
      <c r="D134" s="314"/>
      <c r="E134" s="338"/>
      <c r="F134" s="213"/>
      <c r="G134" s="213"/>
    </row>
    <row r="135" spans="1:11" s="89" customFormat="1" x14ac:dyDescent="0.2">
      <c r="A135" s="116"/>
      <c r="B135" s="232" t="str">
        <f>B30</f>
        <v>II.</v>
      </c>
      <c r="C135" s="266" t="str">
        <f>+C30</f>
        <v>ZEMELJSKA DELA</v>
      </c>
      <c r="D135" s="317"/>
      <c r="E135" s="341"/>
      <c r="F135" s="233"/>
      <c r="G135" s="233"/>
    </row>
    <row r="136" spans="1:11" s="89" customFormat="1" x14ac:dyDescent="0.2">
      <c r="A136" s="116"/>
      <c r="B136" s="132"/>
      <c r="C136" s="117"/>
      <c r="D136" s="314"/>
      <c r="E136" s="337"/>
      <c r="F136" s="213"/>
      <c r="G136" s="213"/>
    </row>
    <row r="137" spans="1:11" s="89" customFormat="1" x14ac:dyDescent="0.2">
      <c r="A137" s="116"/>
      <c r="B137" s="232" t="str">
        <f>B59</f>
        <v>III.</v>
      </c>
      <c r="C137" s="266" t="str">
        <f>+C59</f>
        <v>GRADBENA DELA</v>
      </c>
      <c r="D137" s="317"/>
      <c r="E137" s="341"/>
      <c r="F137" s="233"/>
      <c r="G137" s="233"/>
    </row>
    <row r="138" spans="1:11" s="89" customFormat="1" x14ac:dyDescent="0.2">
      <c r="A138" s="116"/>
      <c r="B138" s="132"/>
      <c r="C138" s="117"/>
      <c r="D138" s="314"/>
      <c r="E138" s="337"/>
      <c r="F138" s="213"/>
      <c r="G138" s="213"/>
    </row>
    <row r="139" spans="1:11" s="89" customFormat="1" x14ac:dyDescent="0.2">
      <c r="A139" s="116"/>
      <c r="B139" s="232" t="str">
        <f>B66</f>
        <v>IV.</v>
      </c>
      <c r="C139" s="234" t="str">
        <f>+C66</f>
        <v>VODOVODNI MATERIAL</v>
      </c>
      <c r="D139" s="317"/>
      <c r="E139" s="341"/>
      <c r="F139" s="233"/>
      <c r="G139" s="233"/>
    </row>
    <row r="140" spans="1:11" s="89" customFormat="1" x14ac:dyDescent="0.2">
      <c r="A140" s="116"/>
      <c r="B140" s="132"/>
      <c r="C140" s="117"/>
      <c r="D140" s="314"/>
      <c r="E140" s="337"/>
      <c r="F140" s="213"/>
      <c r="G140" s="213"/>
    </row>
    <row r="141" spans="1:11" s="89" customFormat="1" ht="13.5" thickBot="1" x14ac:dyDescent="0.25">
      <c r="A141" s="116"/>
      <c r="B141" s="132" t="str">
        <f>B110</f>
        <v>V.</v>
      </c>
      <c r="C141" s="117" t="str">
        <f>+C110</f>
        <v>OSTALA DELA</v>
      </c>
      <c r="D141" s="314"/>
      <c r="E141" s="337"/>
      <c r="F141" s="213"/>
      <c r="G141" s="213"/>
    </row>
    <row r="142" spans="1:11" s="839" customFormat="1" ht="13.5" thickTop="1" x14ac:dyDescent="0.2">
      <c r="A142" s="121"/>
      <c r="B142" s="227"/>
      <c r="C142" s="228"/>
      <c r="D142" s="318"/>
      <c r="E142" s="350"/>
      <c r="F142" s="229"/>
      <c r="G142" s="229"/>
      <c r="K142" s="854"/>
    </row>
    <row r="143" spans="1:11" s="89" customFormat="1" ht="13.5" thickBot="1" x14ac:dyDescent="0.25">
      <c r="A143" s="855"/>
      <c r="B143" s="856"/>
      <c r="C143" s="1147" t="s">
        <v>273</v>
      </c>
      <c r="D143" s="1147"/>
      <c r="E143" s="1147"/>
      <c r="F143" s="1147"/>
      <c r="G143" s="231"/>
    </row>
    <row r="144" spans="1:11" s="839" customFormat="1" x14ac:dyDescent="0.2">
      <c r="A144" s="857"/>
      <c r="B144" s="837"/>
      <c r="C144" s="838"/>
      <c r="D144" s="314"/>
      <c r="E144" s="338"/>
      <c r="F144" s="213"/>
      <c r="G144" s="210"/>
    </row>
    <row r="145" spans="1:7" s="108" customFormat="1" ht="12" x14ac:dyDescent="0.2">
      <c r="A145" s="107"/>
      <c r="B145" s="257"/>
      <c r="C145" s="110"/>
      <c r="D145" s="308"/>
      <c r="E145" s="319"/>
      <c r="F145" s="208"/>
      <c r="G145" s="208"/>
    </row>
    <row r="146" spans="1:7" s="108" customFormat="1" ht="12" x14ac:dyDescent="0.2">
      <c r="A146" s="107"/>
      <c r="B146" s="257"/>
      <c r="C146" s="110"/>
      <c r="D146" s="308"/>
      <c r="E146" s="319"/>
      <c r="F146" s="208"/>
      <c r="G146" s="208"/>
    </row>
    <row r="147" spans="1:7" s="108" customFormat="1" ht="12" x14ac:dyDescent="0.2">
      <c r="A147" s="107"/>
      <c r="B147" s="257"/>
      <c r="C147" s="110"/>
      <c r="D147" s="308"/>
      <c r="E147" s="319"/>
      <c r="F147" s="208"/>
      <c r="G147" s="208"/>
    </row>
    <row r="148" spans="1:7" s="108" customFormat="1" ht="12" x14ac:dyDescent="0.2">
      <c r="A148" s="107"/>
      <c r="B148" s="257"/>
      <c r="C148" s="110"/>
      <c r="D148" s="308"/>
      <c r="E148" s="319"/>
      <c r="F148" s="208"/>
      <c r="G148" s="208"/>
    </row>
    <row r="149" spans="1:7" s="108" customFormat="1" ht="12" x14ac:dyDescent="0.2">
      <c r="A149" s="107"/>
      <c r="B149" s="257"/>
      <c r="C149" s="110"/>
      <c r="D149" s="308"/>
      <c r="E149" s="319"/>
      <c r="F149" s="208"/>
      <c r="G149" s="208"/>
    </row>
    <row r="150" spans="1:7" s="108" customFormat="1" ht="12" x14ac:dyDescent="0.2">
      <c r="A150" s="107"/>
      <c r="B150" s="257"/>
      <c r="C150" s="110"/>
      <c r="D150" s="308"/>
      <c r="E150" s="319"/>
      <c r="F150" s="208"/>
      <c r="G150" s="208"/>
    </row>
    <row r="151" spans="1:7" s="108" customFormat="1" ht="12" x14ac:dyDescent="0.2">
      <c r="A151" s="107"/>
      <c r="B151" s="257"/>
      <c r="C151" s="110"/>
      <c r="D151" s="308"/>
      <c r="E151" s="319"/>
      <c r="F151" s="208"/>
      <c r="G151" s="208"/>
    </row>
    <row r="152" spans="1:7" s="108" customFormat="1" ht="12" x14ac:dyDescent="0.2">
      <c r="A152" s="107"/>
      <c r="B152" s="257"/>
      <c r="C152" s="110"/>
      <c r="D152" s="308"/>
      <c r="E152" s="319"/>
      <c r="F152" s="208"/>
      <c r="G152" s="208"/>
    </row>
    <row r="153" spans="1:7" s="108" customFormat="1" ht="12" x14ac:dyDescent="0.2">
      <c r="A153" s="107"/>
      <c r="B153" s="257"/>
      <c r="C153" s="110"/>
      <c r="D153" s="308"/>
      <c r="E153" s="319"/>
      <c r="F153" s="208"/>
      <c r="G153" s="208"/>
    </row>
    <row r="154" spans="1:7" s="108" customFormat="1" ht="12" x14ac:dyDescent="0.2">
      <c r="A154" s="107"/>
      <c r="B154" s="257"/>
      <c r="C154" s="110"/>
      <c r="D154" s="308"/>
      <c r="E154" s="319"/>
      <c r="F154" s="208"/>
      <c r="G154" s="208"/>
    </row>
    <row r="155" spans="1:7" s="108" customFormat="1" ht="12" x14ac:dyDescent="0.2">
      <c r="A155" s="107"/>
      <c r="B155" s="257"/>
      <c r="C155" s="110"/>
      <c r="D155" s="308"/>
      <c r="E155" s="319"/>
      <c r="F155" s="208"/>
      <c r="G155" s="208"/>
    </row>
    <row r="156" spans="1:7" s="108" customFormat="1" ht="12" x14ac:dyDescent="0.2">
      <c r="A156" s="107"/>
      <c r="B156" s="257"/>
      <c r="C156" s="110"/>
      <c r="D156" s="308"/>
      <c r="E156" s="319"/>
      <c r="F156" s="208"/>
      <c r="G156" s="208"/>
    </row>
    <row r="157" spans="1:7" s="108" customFormat="1" ht="12" x14ac:dyDescent="0.2">
      <c r="A157" s="107"/>
      <c r="B157" s="257"/>
      <c r="C157" s="110"/>
      <c r="D157" s="308"/>
      <c r="E157" s="319"/>
      <c r="F157" s="208"/>
      <c r="G157" s="208"/>
    </row>
    <row r="158" spans="1:7" s="108" customFormat="1" ht="12" x14ac:dyDescent="0.2">
      <c r="A158" s="107"/>
      <c r="B158" s="257"/>
      <c r="C158" s="110"/>
      <c r="D158" s="308"/>
      <c r="E158" s="319"/>
      <c r="F158" s="208"/>
      <c r="G158" s="208"/>
    </row>
    <row r="159" spans="1:7" s="108" customFormat="1" ht="12" x14ac:dyDescent="0.2">
      <c r="A159" s="107"/>
      <c r="B159" s="257"/>
      <c r="C159" s="110"/>
      <c r="D159" s="308"/>
      <c r="E159" s="319"/>
      <c r="F159" s="208"/>
      <c r="G159" s="208"/>
    </row>
    <row r="160" spans="1:7" s="108" customFormat="1" ht="12" x14ac:dyDescent="0.2">
      <c r="A160" s="107"/>
      <c r="B160" s="257"/>
      <c r="C160" s="110"/>
      <c r="D160" s="308"/>
      <c r="E160" s="319"/>
      <c r="F160" s="208"/>
      <c r="G160" s="208"/>
    </row>
    <row r="161" spans="1:7" s="108" customFormat="1" ht="12" x14ac:dyDescent="0.2">
      <c r="A161" s="107"/>
      <c r="B161" s="257"/>
      <c r="C161" s="110"/>
      <c r="D161" s="308"/>
      <c r="E161" s="319"/>
      <c r="F161" s="208"/>
      <c r="G161" s="208"/>
    </row>
    <row r="162" spans="1:7" s="108" customFormat="1" ht="12" x14ac:dyDescent="0.2">
      <c r="A162" s="107"/>
      <c r="B162" s="257"/>
      <c r="C162" s="110"/>
      <c r="D162" s="308"/>
      <c r="E162" s="319"/>
      <c r="F162" s="208"/>
      <c r="G162" s="208"/>
    </row>
    <row r="163" spans="1:7" s="108" customFormat="1" ht="12" x14ac:dyDescent="0.2">
      <c r="A163" s="107"/>
      <c r="B163" s="257"/>
      <c r="C163" s="110"/>
      <c r="D163" s="308"/>
      <c r="E163" s="319"/>
      <c r="F163" s="208"/>
      <c r="G163" s="208"/>
    </row>
    <row r="164" spans="1:7" s="108" customFormat="1" ht="12" x14ac:dyDescent="0.2">
      <c r="A164" s="107"/>
      <c r="B164" s="257"/>
      <c r="C164" s="110"/>
      <c r="D164" s="308"/>
      <c r="E164" s="319"/>
      <c r="F164" s="208"/>
      <c r="G164" s="208"/>
    </row>
    <row r="165" spans="1:7" s="108" customFormat="1" ht="12" x14ac:dyDescent="0.2">
      <c r="A165" s="107"/>
      <c r="B165" s="257"/>
      <c r="C165" s="110"/>
      <c r="D165" s="308"/>
      <c r="E165" s="319"/>
      <c r="F165" s="208"/>
      <c r="G165" s="208"/>
    </row>
    <row r="166" spans="1:7" s="108" customFormat="1" ht="12" x14ac:dyDescent="0.2">
      <c r="A166" s="107"/>
      <c r="B166" s="257"/>
      <c r="C166" s="110"/>
      <c r="D166" s="308"/>
      <c r="E166" s="319"/>
      <c r="F166" s="208"/>
      <c r="G166" s="208"/>
    </row>
    <row r="167" spans="1:7" s="108" customFormat="1" ht="12" x14ac:dyDescent="0.2">
      <c r="A167" s="107"/>
      <c r="B167" s="257"/>
      <c r="C167" s="110"/>
      <c r="D167" s="308"/>
      <c r="E167" s="319"/>
      <c r="F167" s="208"/>
      <c r="G167" s="208"/>
    </row>
    <row r="168" spans="1:7" s="108" customFormat="1" ht="12" x14ac:dyDescent="0.2">
      <c r="A168" s="107"/>
      <c r="B168" s="257"/>
      <c r="C168" s="110"/>
      <c r="D168" s="308"/>
      <c r="E168" s="319"/>
      <c r="F168" s="208"/>
      <c r="G168" s="208"/>
    </row>
    <row r="169" spans="1:7" s="108" customFormat="1" ht="12" x14ac:dyDescent="0.2">
      <c r="A169" s="107"/>
      <c r="B169" s="257"/>
      <c r="C169" s="110"/>
      <c r="D169" s="308"/>
      <c r="E169" s="319"/>
      <c r="F169" s="208"/>
      <c r="G169" s="208"/>
    </row>
    <row r="170" spans="1:7" s="108" customFormat="1" ht="12" x14ac:dyDescent="0.2">
      <c r="A170" s="107"/>
      <c r="B170" s="257"/>
      <c r="C170" s="110"/>
      <c r="D170" s="308"/>
      <c r="E170" s="319"/>
      <c r="F170" s="208"/>
      <c r="G170" s="208"/>
    </row>
    <row r="171" spans="1:7" s="108" customFormat="1" ht="12" x14ac:dyDescent="0.2">
      <c r="A171" s="107"/>
      <c r="B171" s="257"/>
      <c r="C171" s="110"/>
      <c r="D171" s="308"/>
      <c r="E171" s="319"/>
      <c r="F171" s="208"/>
      <c r="G171" s="208"/>
    </row>
    <row r="172" spans="1:7" s="108" customFormat="1" ht="12" x14ac:dyDescent="0.2">
      <c r="A172" s="107"/>
      <c r="B172" s="257"/>
      <c r="C172" s="110"/>
      <c r="D172" s="308"/>
      <c r="E172" s="319"/>
      <c r="F172" s="208"/>
      <c r="G172" s="208"/>
    </row>
    <row r="173" spans="1:7" s="108" customFormat="1" ht="12" x14ac:dyDescent="0.2">
      <c r="A173" s="107"/>
      <c r="B173" s="257"/>
      <c r="C173" s="110"/>
      <c r="D173" s="308"/>
      <c r="E173" s="319"/>
      <c r="F173" s="208"/>
      <c r="G173" s="208"/>
    </row>
    <row r="174" spans="1:7" s="108" customFormat="1" ht="12" x14ac:dyDescent="0.2">
      <c r="A174" s="107"/>
      <c r="B174" s="257"/>
      <c r="C174" s="110"/>
      <c r="D174" s="308"/>
      <c r="E174" s="319"/>
      <c r="F174" s="208"/>
      <c r="G174" s="208"/>
    </row>
    <row r="175" spans="1:7" s="108" customFormat="1" ht="12" x14ac:dyDescent="0.2">
      <c r="A175" s="107"/>
      <c r="B175" s="257"/>
      <c r="C175" s="110"/>
      <c r="D175" s="308"/>
      <c r="E175" s="319"/>
      <c r="F175" s="208"/>
      <c r="G175" s="208"/>
    </row>
    <row r="176" spans="1:7" s="108" customFormat="1" ht="12" x14ac:dyDescent="0.2">
      <c r="A176" s="107"/>
      <c r="B176" s="257"/>
      <c r="C176" s="110"/>
      <c r="D176" s="308"/>
      <c r="E176" s="319"/>
      <c r="F176" s="208"/>
      <c r="G176" s="208"/>
    </row>
    <row r="177" spans="1:7" s="108" customFormat="1" ht="12" x14ac:dyDescent="0.2">
      <c r="A177" s="107"/>
      <c r="B177" s="257"/>
      <c r="C177" s="110"/>
      <c r="D177" s="308"/>
      <c r="E177" s="319"/>
      <c r="F177" s="208"/>
      <c r="G177" s="208"/>
    </row>
    <row r="178" spans="1:7" s="108" customFormat="1" ht="12" x14ac:dyDescent="0.2">
      <c r="A178" s="107"/>
      <c r="B178" s="257"/>
      <c r="C178" s="110"/>
      <c r="D178" s="308"/>
      <c r="E178" s="319"/>
      <c r="F178" s="208"/>
      <c r="G178" s="208"/>
    </row>
    <row r="179" spans="1:7" s="108" customFormat="1" ht="12" x14ac:dyDescent="0.2">
      <c r="A179" s="107"/>
      <c r="B179" s="257"/>
      <c r="C179" s="110"/>
      <c r="D179" s="308"/>
      <c r="E179" s="319"/>
      <c r="F179" s="208"/>
      <c r="G179" s="208"/>
    </row>
    <row r="180" spans="1:7" s="108" customFormat="1" ht="12" x14ac:dyDescent="0.2">
      <c r="A180" s="107"/>
      <c r="B180" s="257"/>
      <c r="C180" s="110"/>
      <c r="D180" s="308"/>
      <c r="E180" s="319"/>
      <c r="F180" s="208"/>
      <c r="G180" s="208"/>
    </row>
    <row r="181" spans="1:7" s="108" customFormat="1" ht="12" x14ac:dyDescent="0.2">
      <c r="A181" s="107"/>
      <c r="B181" s="257"/>
      <c r="C181" s="110"/>
      <c r="D181" s="308"/>
      <c r="E181" s="319"/>
      <c r="F181" s="208"/>
      <c r="G181" s="208"/>
    </row>
    <row r="182" spans="1:7" s="108" customFormat="1" ht="12" x14ac:dyDescent="0.2">
      <c r="A182" s="107"/>
      <c r="B182" s="257"/>
      <c r="C182" s="110"/>
      <c r="D182" s="308"/>
      <c r="E182" s="319"/>
      <c r="F182" s="208"/>
      <c r="G182" s="208"/>
    </row>
    <row r="183" spans="1:7" s="108" customFormat="1" ht="12" x14ac:dyDescent="0.2">
      <c r="A183" s="107"/>
      <c r="B183" s="257"/>
      <c r="C183" s="110"/>
      <c r="D183" s="308"/>
      <c r="E183" s="319"/>
      <c r="F183" s="208"/>
      <c r="G183" s="208"/>
    </row>
    <row r="184" spans="1:7" s="108" customFormat="1" ht="12" x14ac:dyDescent="0.2">
      <c r="A184" s="107"/>
      <c r="B184" s="257"/>
      <c r="C184" s="110"/>
      <c r="D184" s="308"/>
      <c r="E184" s="319"/>
      <c r="F184" s="208"/>
      <c r="G184" s="208"/>
    </row>
    <row r="185" spans="1:7" s="108" customFormat="1" ht="12" x14ac:dyDescent="0.2">
      <c r="A185" s="107"/>
      <c r="B185" s="257"/>
      <c r="C185" s="110"/>
      <c r="D185" s="308"/>
      <c r="E185" s="319"/>
      <c r="F185" s="208"/>
      <c r="G185" s="208"/>
    </row>
    <row r="186" spans="1:7" s="108" customFormat="1" ht="12" x14ac:dyDescent="0.2">
      <c r="A186" s="107"/>
      <c r="B186" s="257"/>
      <c r="C186" s="110"/>
      <c r="D186" s="308"/>
      <c r="E186" s="319"/>
      <c r="F186" s="208"/>
      <c r="G186" s="208"/>
    </row>
    <row r="187" spans="1:7" s="108" customFormat="1" ht="12" x14ac:dyDescent="0.2">
      <c r="A187" s="107"/>
      <c r="B187" s="257"/>
      <c r="C187" s="110"/>
      <c r="D187" s="308"/>
      <c r="E187" s="319"/>
      <c r="F187" s="208"/>
      <c r="G187" s="208"/>
    </row>
    <row r="188" spans="1:7" s="108" customFormat="1" ht="12" x14ac:dyDescent="0.2">
      <c r="A188" s="107"/>
      <c r="B188" s="257"/>
      <c r="C188" s="110"/>
      <c r="D188" s="308"/>
      <c r="E188" s="319"/>
      <c r="F188" s="208"/>
      <c r="G188" s="208"/>
    </row>
    <row r="189" spans="1:7" s="108" customFormat="1" ht="12" x14ac:dyDescent="0.2">
      <c r="A189" s="107"/>
      <c r="B189" s="257"/>
      <c r="C189" s="110"/>
      <c r="D189" s="308"/>
      <c r="E189" s="319"/>
      <c r="F189" s="208"/>
      <c r="G189" s="208"/>
    </row>
    <row r="190" spans="1:7" s="108" customFormat="1" ht="12" x14ac:dyDescent="0.2">
      <c r="A190" s="107"/>
      <c r="B190" s="257"/>
      <c r="C190" s="110"/>
      <c r="D190" s="308"/>
      <c r="E190" s="319"/>
      <c r="F190" s="208"/>
      <c r="G190" s="208"/>
    </row>
    <row r="191" spans="1:7" s="108" customFormat="1" ht="12" x14ac:dyDescent="0.2">
      <c r="A191" s="107"/>
      <c r="B191" s="257"/>
      <c r="C191" s="110"/>
      <c r="D191" s="308"/>
      <c r="E191" s="319"/>
      <c r="F191" s="208"/>
      <c r="G191" s="208"/>
    </row>
    <row r="192" spans="1:7" s="108" customFormat="1" ht="12" x14ac:dyDescent="0.2">
      <c r="A192" s="107"/>
      <c r="B192" s="257"/>
      <c r="C192" s="110"/>
      <c r="D192" s="308"/>
      <c r="E192" s="319"/>
      <c r="F192" s="208"/>
      <c r="G192" s="208"/>
    </row>
    <row r="193" spans="1:7" s="108" customFormat="1" ht="12" x14ac:dyDescent="0.2">
      <c r="A193" s="107"/>
      <c r="B193" s="257"/>
      <c r="C193" s="110"/>
      <c r="D193" s="308"/>
      <c r="E193" s="319"/>
      <c r="F193" s="208"/>
      <c r="G193" s="208"/>
    </row>
    <row r="194" spans="1:7" s="108" customFormat="1" ht="12" x14ac:dyDescent="0.2">
      <c r="A194" s="107"/>
      <c r="B194" s="257"/>
      <c r="C194" s="110"/>
      <c r="D194" s="308"/>
      <c r="E194" s="319"/>
      <c r="F194" s="208"/>
      <c r="G194" s="208"/>
    </row>
    <row r="195" spans="1:7" s="108" customFormat="1" ht="12" x14ac:dyDescent="0.2">
      <c r="A195" s="107"/>
      <c r="B195" s="257"/>
      <c r="C195" s="110"/>
      <c r="D195" s="308"/>
      <c r="E195" s="319"/>
      <c r="F195" s="208"/>
      <c r="G195" s="208"/>
    </row>
    <row r="196" spans="1:7" s="108" customFormat="1" ht="12" x14ac:dyDescent="0.2">
      <c r="A196" s="107"/>
      <c r="B196" s="257"/>
      <c r="C196" s="110"/>
      <c r="D196" s="308"/>
      <c r="E196" s="319"/>
      <c r="F196" s="208"/>
      <c r="G196" s="208"/>
    </row>
    <row r="197" spans="1:7" s="108" customFormat="1" ht="12" x14ac:dyDescent="0.2">
      <c r="A197" s="107"/>
      <c r="B197" s="257"/>
      <c r="C197" s="110"/>
      <c r="D197" s="308"/>
      <c r="E197" s="319"/>
      <c r="F197" s="208"/>
      <c r="G197" s="208"/>
    </row>
    <row r="198" spans="1:7" s="108" customFormat="1" ht="12" x14ac:dyDescent="0.2">
      <c r="A198" s="107"/>
      <c r="B198" s="257"/>
      <c r="C198" s="110"/>
      <c r="D198" s="308"/>
      <c r="E198" s="319"/>
      <c r="F198" s="208"/>
      <c r="G198" s="208"/>
    </row>
    <row r="199" spans="1:7" s="108" customFormat="1" ht="12" x14ac:dyDescent="0.2">
      <c r="A199" s="107"/>
      <c r="B199" s="257"/>
      <c r="C199" s="110"/>
      <c r="D199" s="308"/>
      <c r="E199" s="319"/>
      <c r="F199" s="208"/>
      <c r="G199" s="208"/>
    </row>
    <row r="200" spans="1:7" s="108" customFormat="1" ht="12" x14ac:dyDescent="0.2">
      <c r="A200" s="107"/>
      <c r="B200" s="257"/>
      <c r="C200" s="110"/>
      <c r="D200" s="308"/>
      <c r="E200" s="319"/>
      <c r="F200" s="208"/>
      <c r="G200" s="208"/>
    </row>
    <row r="201" spans="1:7" s="108" customFormat="1" ht="12" x14ac:dyDescent="0.2">
      <c r="A201" s="107"/>
      <c r="B201" s="257"/>
      <c r="C201" s="110"/>
      <c r="D201" s="308"/>
      <c r="E201" s="319"/>
      <c r="F201" s="208"/>
      <c r="G201" s="208"/>
    </row>
    <row r="202" spans="1:7" s="108" customFormat="1" ht="12" x14ac:dyDescent="0.2">
      <c r="A202" s="107"/>
      <c r="B202" s="257"/>
      <c r="C202" s="110"/>
      <c r="D202" s="308"/>
      <c r="E202" s="319"/>
      <c r="F202" s="208"/>
      <c r="G202" s="208"/>
    </row>
    <row r="203" spans="1:7" s="108" customFormat="1" ht="12" x14ac:dyDescent="0.2">
      <c r="A203" s="107"/>
      <c r="B203" s="257"/>
      <c r="C203" s="110"/>
      <c r="D203" s="308"/>
      <c r="E203" s="319"/>
      <c r="F203" s="208"/>
      <c r="G203" s="208"/>
    </row>
    <row r="204" spans="1:7" s="108" customFormat="1" ht="12" x14ac:dyDescent="0.2">
      <c r="A204" s="107"/>
      <c r="B204" s="257"/>
      <c r="C204" s="110"/>
      <c r="D204" s="308"/>
      <c r="E204" s="319"/>
      <c r="F204" s="208"/>
      <c r="G204" s="208"/>
    </row>
    <row r="205" spans="1:7" s="108" customFormat="1" ht="12" x14ac:dyDescent="0.2">
      <c r="A205" s="107"/>
      <c r="B205" s="257"/>
      <c r="C205" s="110"/>
      <c r="D205" s="308"/>
      <c r="E205" s="319"/>
      <c r="F205" s="208"/>
      <c r="G205" s="208"/>
    </row>
    <row r="206" spans="1:7" s="108" customFormat="1" ht="12" x14ac:dyDescent="0.2">
      <c r="A206" s="107"/>
      <c r="B206" s="257"/>
      <c r="C206" s="110"/>
      <c r="D206" s="308"/>
      <c r="E206" s="319"/>
      <c r="F206" s="208"/>
      <c r="G206" s="208"/>
    </row>
    <row r="207" spans="1:7" s="108" customFormat="1" ht="12" x14ac:dyDescent="0.2">
      <c r="A207" s="107"/>
      <c r="B207" s="257"/>
      <c r="C207" s="110"/>
      <c r="D207" s="308"/>
      <c r="E207" s="319"/>
      <c r="F207" s="208"/>
      <c r="G207" s="208"/>
    </row>
    <row r="208" spans="1:7" s="108" customFormat="1" ht="12" x14ac:dyDescent="0.2">
      <c r="A208" s="107"/>
      <c r="B208" s="257"/>
      <c r="C208" s="110"/>
      <c r="D208" s="308"/>
      <c r="E208" s="319"/>
      <c r="F208" s="208"/>
      <c r="G208" s="208"/>
    </row>
    <row r="209" spans="1:7" s="108" customFormat="1" ht="12" x14ac:dyDescent="0.2">
      <c r="A209" s="107"/>
      <c r="B209" s="257"/>
      <c r="C209" s="110"/>
      <c r="D209" s="308"/>
      <c r="E209" s="319"/>
      <c r="F209" s="208"/>
      <c r="G209" s="208"/>
    </row>
    <row r="210" spans="1:7" s="108" customFormat="1" ht="12" x14ac:dyDescent="0.2">
      <c r="A210" s="107"/>
      <c r="B210" s="257"/>
      <c r="C210" s="110"/>
      <c r="D210" s="308"/>
      <c r="E210" s="319"/>
      <c r="F210" s="208"/>
      <c r="G210" s="208"/>
    </row>
    <row r="211" spans="1:7" s="108" customFormat="1" ht="12" x14ac:dyDescent="0.2">
      <c r="A211" s="107"/>
      <c r="B211" s="257"/>
      <c r="C211" s="110"/>
      <c r="D211" s="308"/>
      <c r="E211" s="319"/>
      <c r="F211" s="208"/>
      <c r="G211" s="208"/>
    </row>
    <row r="212" spans="1:7" s="108" customFormat="1" ht="12" x14ac:dyDescent="0.2">
      <c r="A212" s="107"/>
      <c r="B212" s="257"/>
      <c r="C212" s="110"/>
      <c r="D212" s="308"/>
      <c r="E212" s="319"/>
      <c r="F212" s="208"/>
      <c r="G212" s="208"/>
    </row>
    <row r="213" spans="1:7" s="108" customFormat="1" ht="12" x14ac:dyDescent="0.2">
      <c r="A213" s="107"/>
      <c r="B213" s="257"/>
      <c r="C213" s="110"/>
      <c r="D213" s="308"/>
      <c r="E213" s="319"/>
      <c r="F213" s="208"/>
      <c r="G213" s="208"/>
    </row>
    <row r="214" spans="1:7" s="108" customFormat="1" ht="12" x14ac:dyDescent="0.2">
      <c r="A214" s="107"/>
      <c r="B214" s="257"/>
      <c r="C214" s="110"/>
      <c r="D214" s="308"/>
      <c r="E214" s="319"/>
      <c r="F214" s="208"/>
      <c r="G214" s="208"/>
    </row>
    <row r="215" spans="1:7" s="108" customFormat="1" ht="12" x14ac:dyDescent="0.2">
      <c r="A215" s="107"/>
      <c r="B215" s="257"/>
      <c r="C215" s="110"/>
      <c r="D215" s="308"/>
      <c r="E215" s="319"/>
      <c r="F215" s="208"/>
      <c r="G215" s="208"/>
    </row>
    <row r="216" spans="1:7" s="108" customFormat="1" ht="12" x14ac:dyDescent="0.2">
      <c r="A216" s="107"/>
      <c r="B216" s="257"/>
      <c r="C216" s="110"/>
      <c r="D216" s="308"/>
      <c r="E216" s="319"/>
      <c r="F216" s="208"/>
      <c r="G216" s="208"/>
    </row>
    <row r="217" spans="1:7" s="108" customFormat="1" ht="12" x14ac:dyDescent="0.2">
      <c r="A217" s="107"/>
      <c r="B217" s="257"/>
      <c r="C217" s="110"/>
      <c r="D217" s="308"/>
      <c r="E217" s="319"/>
      <c r="F217" s="208"/>
      <c r="G217" s="208"/>
    </row>
    <row r="218" spans="1:7" s="108" customFormat="1" ht="12" x14ac:dyDescent="0.2">
      <c r="A218" s="107"/>
      <c r="B218" s="257"/>
      <c r="C218" s="110"/>
      <c r="D218" s="308"/>
      <c r="E218" s="319"/>
      <c r="F218" s="208"/>
      <c r="G218" s="208"/>
    </row>
    <row r="219" spans="1:7" s="108" customFormat="1" ht="12" x14ac:dyDescent="0.2">
      <c r="A219" s="107"/>
      <c r="B219" s="257"/>
      <c r="C219" s="110"/>
      <c r="D219" s="308"/>
      <c r="E219" s="319"/>
      <c r="F219" s="208"/>
      <c r="G219" s="208"/>
    </row>
    <row r="220" spans="1:7" s="108" customFormat="1" ht="12" x14ac:dyDescent="0.2">
      <c r="A220" s="107"/>
      <c r="B220" s="257"/>
      <c r="C220" s="110"/>
      <c r="D220" s="308"/>
      <c r="E220" s="319"/>
      <c r="F220" s="208"/>
      <c r="G220" s="208"/>
    </row>
    <row r="221" spans="1:7" s="108" customFormat="1" ht="12" x14ac:dyDescent="0.2">
      <c r="A221" s="107"/>
      <c r="B221" s="257"/>
      <c r="C221" s="110"/>
      <c r="D221" s="308"/>
      <c r="E221" s="319"/>
      <c r="F221" s="208"/>
      <c r="G221" s="208"/>
    </row>
    <row r="222" spans="1:7" s="108" customFormat="1" ht="12" x14ac:dyDescent="0.2">
      <c r="A222" s="107"/>
      <c r="B222" s="257"/>
      <c r="C222" s="110"/>
      <c r="D222" s="308"/>
      <c r="E222" s="319"/>
      <c r="F222" s="208"/>
      <c r="G222" s="208"/>
    </row>
    <row r="223" spans="1:7" s="108" customFormat="1" ht="12" x14ac:dyDescent="0.2">
      <c r="A223" s="107"/>
      <c r="B223" s="257"/>
      <c r="C223" s="110"/>
      <c r="D223" s="308"/>
      <c r="E223" s="319"/>
      <c r="F223" s="208"/>
      <c r="G223" s="208"/>
    </row>
    <row r="224" spans="1:7" s="108" customFormat="1" ht="12" x14ac:dyDescent="0.2">
      <c r="A224" s="107"/>
      <c r="B224" s="257"/>
      <c r="C224" s="110"/>
      <c r="D224" s="308"/>
      <c r="E224" s="319"/>
      <c r="F224" s="208"/>
      <c r="G224" s="208"/>
    </row>
    <row r="225" spans="1:7" s="108" customFormat="1" ht="12" x14ac:dyDescent="0.2">
      <c r="A225" s="107"/>
      <c r="B225" s="257"/>
      <c r="C225" s="110"/>
      <c r="D225" s="308"/>
      <c r="E225" s="319"/>
      <c r="F225" s="208"/>
      <c r="G225" s="208"/>
    </row>
    <row r="226" spans="1:7" s="108" customFormat="1" ht="12" x14ac:dyDescent="0.2">
      <c r="A226" s="107"/>
      <c r="B226" s="257"/>
      <c r="C226" s="110"/>
      <c r="D226" s="308"/>
      <c r="E226" s="319"/>
      <c r="F226" s="208"/>
      <c r="G226" s="208"/>
    </row>
    <row r="227" spans="1:7" s="108" customFormat="1" ht="12" x14ac:dyDescent="0.2">
      <c r="A227" s="107"/>
      <c r="B227" s="257"/>
      <c r="C227" s="110"/>
      <c r="D227" s="308"/>
      <c r="E227" s="319"/>
      <c r="F227" s="208"/>
      <c r="G227" s="208"/>
    </row>
    <row r="228" spans="1:7" s="108" customFormat="1" ht="12" x14ac:dyDescent="0.2">
      <c r="A228" s="107"/>
      <c r="B228" s="257"/>
      <c r="C228" s="110"/>
      <c r="D228" s="308"/>
      <c r="E228" s="319"/>
      <c r="F228" s="208"/>
      <c r="G228" s="208"/>
    </row>
    <row r="229" spans="1:7" s="108" customFormat="1" ht="12" x14ac:dyDescent="0.2">
      <c r="A229" s="107"/>
      <c r="B229" s="257"/>
      <c r="C229" s="110"/>
      <c r="D229" s="308"/>
      <c r="E229" s="319"/>
      <c r="F229" s="208"/>
      <c r="G229" s="208"/>
    </row>
    <row r="230" spans="1:7" s="108" customFormat="1" ht="12" x14ac:dyDescent="0.2">
      <c r="A230" s="107"/>
      <c r="B230" s="257"/>
      <c r="C230" s="110"/>
      <c r="D230" s="308"/>
      <c r="E230" s="319"/>
      <c r="F230" s="208"/>
      <c r="G230" s="208"/>
    </row>
    <row r="231" spans="1:7" s="108" customFormat="1" ht="12" x14ac:dyDescent="0.2">
      <c r="A231" s="107"/>
      <c r="B231" s="257"/>
      <c r="C231" s="110"/>
      <c r="D231" s="308"/>
      <c r="E231" s="319"/>
      <c r="F231" s="208"/>
      <c r="G231" s="208"/>
    </row>
    <row r="232" spans="1:7" s="108" customFormat="1" ht="12" x14ac:dyDescent="0.2">
      <c r="A232" s="107"/>
      <c r="B232" s="257"/>
      <c r="C232" s="110"/>
      <c r="D232" s="308"/>
      <c r="E232" s="319"/>
      <c r="F232" s="208"/>
      <c r="G232" s="208"/>
    </row>
    <row r="233" spans="1:7" s="108" customFormat="1" ht="12" x14ac:dyDescent="0.2">
      <c r="A233" s="107"/>
      <c r="B233" s="257"/>
      <c r="C233" s="110"/>
      <c r="D233" s="308"/>
      <c r="E233" s="319"/>
      <c r="F233" s="208"/>
      <c r="G233" s="208"/>
    </row>
    <row r="234" spans="1:7" s="108" customFormat="1" ht="12" x14ac:dyDescent="0.2">
      <c r="A234" s="107"/>
      <c r="B234" s="257"/>
      <c r="C234" s="110"/>
      <c r="D234" s="308"/>
      <c r="E234" s="319"/>
      <c r="F234" s="208"/>
      <c r="G234" s="208"/>
    </row>
    <row r="235" spans="1:7" s="108" customFormat="1" ht="12" x14ac:dyDescent="0.2">
      <c r="A235" s="107"/>
      <c r="B235" s="257"/>
      <c r="C235" s="110"/>
      <c r="D235" s="308"/>
      <c r="E235" s="319"/>
      <c r="F235" s="208"/>
      <c r="G235" s="208"/>
    </row>
    <row r="236" spans="1:7" s="108" customFormat="1" ht="12" x14ac:dyDescent="0.2">
      <c r="A236" s="107"/>
      <c r="B236" s="257"/>
      <c r="C236" s="110"/>
      <c r="D236" s="308"/>
      <c r="E236" s="319"/>
      <c r="F236" s="208"/>
      <c r="G236" s="208"/>
    </row>
    <row r="237" spans="1:7" s="108" customFormat="1" ht="12" x14ac:dyDescent="0.2">
      <c r="A237" s="107"/>
      <c r="B237" s="257"/>
      <c r="C237" s="110"/>
      <c r="D237" s="308"/>
      <c r="E237" s="319"/>
      <c r="F237" s="208"/>
      <c r="G237" s="208"/>
    </row>
    <row r="238" spans="1:7" s="108" customFormat="1" ht="12" x14ac:dyDescent="0.2">
      <c r="A238" s="107"/>
      <c r="B238" s="257"/>
      <c r="C238" s="110"/>
      <c r="D238" s="308"/>
      <c r="E238" s="319"/>
      <c r="F238" s="208"/>
      <c r="G238" s="208"/>
    </row>
    <row r="239" spans="1:7" s="108" customFormat="1" ht="12" x14ac:dyDescent="0.2">
      <c r="A239" s="107"/>
      <c r="B239" s="257"/>
      <c r="C239" s="110"/>
      <c r="D239" s="308"/>
      <c r="E239" s="319"/>
      <c r="F239" s="208"/>
      <c r="G239" s="208"/>
    </row>
    <row r="240" spans="1:7" s="108" customFormat="1" ht="12" x14ac:dyDescent="0.2">
      <c r="A240" s="107"/>
      <c r="B240" s="257"/>
      <c r="C240" s="110"/>
      <c r="D240" s="308"/>
      <c r="E240" s="319"/>
      <c r="F240" s="208"/>
      <c r="G240" s="208"/>
    </row>
    <row r="241" spans="1:7" s="108" customFormat="1" ht="12" x14ac:dyDescent="0.2">
      <c r="A241" s="107"/>
      <c r="B241" s="257"/>
      <c r="C241" s="110"/>
      <c r="D241" s="308"/>
      <c r="E241" s="319"/>
      <c r="F241" s="208"/>
      <c r="G241" s="208"/>
    </row>
    <row r="242" spans="1:7" s="108" customFormat="1" ht="12" x14ac:dyDescent="0.2">
      <c r="A242" s="107"/>
      <c r="B242" s="257"/>
      <c r="C242" s="110"/>
      <c r="D242" s="308"/>
      <c r="E242" s="319"/>
      <c r="F242" s="208"/>
      <c r="G242" s="208"/>
    </row>
    <row r="243" spans="1:7" s="108" customFormat="1" ht="12" x14ac:dyDescent="0.2">
      <c r="A243" s="107"/>
      <c r="B243" s="257"/>
      <c r="C243" s="110"/>
      <c r="D243" s="308"/>
      <c r="E243" s="319"/>
      <c r="F243" s="208"/>
      <c r="G243" s="208"/>
    </row>
    <row r="244" spans="1:7" s="108" customFormat="1" ht="12" x14ac:dyDescent="0.2">
      <c r="A244" s="107"/>
      <c r="B244" s="257"/>
      <c r="C244" s="110"/>
      <c r="D244" s="308"/>
      <c r="E244" s="319"/>
      <c r="F244" s="208"/>
      <c r="G244" s="208"/>
    </row>
    <row r="245" spans="1:7" s="108" customFormat="1" ht="12" x14ac:dyDescent="0.2">
      <c r="A245" s="107"/>
      <c r="B245" s="257"/>
      <c r="C245" s="110"/>
      <c r="D245" s="308"/>
      <c r="E245" s="319"/>
      <c r="F245" s="208"/>
      <c r="G245" s="208"/>
    </row>
    <row r="246" spans="1:7" s="108" customFormat="1" ht="12" x14ac:dyDescent="0.2">
      <c r="A246" s="107"/>
      <c r="B246" s="257"/>
      <c r="C246" s="110"/>
      <c r="D246" s="308"/>
      <c r="E246" s="319"/>
      <c r="F246" s="208"/>
      <c r="G246" s="208"/>
    </row>
    <row r="247" spans="1:7" s="108" customFormat="1" ht="12" x14ac:dyDescent="0.2">
      <c r="A247" s="107"/>
      <c r="B247" s="257"/>
      <c r="C247" s="110"/>
      <c r="D247" s="308"/>
      <c r="E247" s="319"/>
      <c r="F247" s="208"/>
      <c r="G247" s="208"/>
    </row>
  </sheetData>
  <mergeCells count="7">
    <mergeCell ref="H6:H8"/>
    <mergeCell ref="I6:I7"/>
    <mergeCell ref="C1:F1"/>
    <mergeCell ref="C143:F143"/>
    <mergeCell ref="C128:F128"/>
    <mergeCell ref="B107:E107"/>
    <mergeCell ref="C66:F66"/>
  </mergeCells>
  <phoneticPr fontId="0" type="noConversion"/>
  <pageMargins left="0.98425196850393704" right="0.39370078740157483" top="0.98425196850393704" bottom="0.74803149606299213" header="0" footer="0.39370078740157483"/>
  <pageSetup paperSize="9" firstPageNumber="0" orientation="portrait" r:id="rId1"/>
  <headerFooter alignWithMargins="0">
    <oddHeader>&amp;L_x000D__x000D_&amp;9</oddHeader>
    <oddFooter>&amp;A&amp;RStran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2"/>
  <sheetViews>
    <sheetView view="pageBreakPreview" zoomScale="120" zoomScaleNormal="100" zoomScaleSheetLayoutView="120" workbookViewId="0">
      <selection activeCell="J19" sqref="J19"/>
    </sheetView>
  </sheetViews>
  <sheetFormatPr defaultColWidth="8.85546875" defaultRowHeight="12.75" x14ac:dyDescent="0.2"/>
  <cols>
    <col min="1" max="1" width="3.28515625" style="1100" customWidth="1"/>
    <col min="2" max="2" width="5" style="791" customWidth="1"/>
    <col min="3" max="3" width="43.7109375" style="105" customWidth="1"/>
    <col min="4" max="4" width="6.28515625" style="239" customWidth="1"/>
    <col min="5" max="5" width="8.28515625" style="333" customWidth="1"/>
    <col min="6" max="6" width="9.5703125" style="207" customWidth="1"/>
    <col min="7" max="7" width="12.42578125" style="207" customWidth="1"/>
    <col min="8" max="8" width="9.85546875" style="97" customWidth="1"/>
    <col min="9" max="9" width="2.5703125" style="97" bestFit="1" customWidth="1"/>
    <col min="10" max="10" width="9.140625" style="97" customWidth="1"/>
    <col min="11" max="16384" width="8.85546875" style="97"/>
  </cols>
  <sheetData>
    <row r="1" spans="1:10" s="94" customFormat="1" ht="37.5" customHeight="1" thickBot="1" x14ac:dyDescent="0.25">
      <c r="A1" s="1097"/>
      <c r="B1" s="698" t="s">
        <v>701</v>
      </c>
      <c r="C1" s="1151" t="s">
        <v>691</v>
      </c>
      <c r="D1" s="1151"/>
      <c r="E1" s="1151"/>
      <c r="F1" s="1151"/>
      <c r="G1" s="1152"/>
      <c r="H1" s="91"/>
      <c r="I1" s="91"/>
      <c r="J1" s="95"/>
    </row>
    <row r="2" spans="1:10" s="94" customFormat="1" ht="18" x14ac:dyDescent="0.25">
      <c r="A2" s="1098"/>
      <c r="B2" s="133"/>
      <c r="D2" s="238"/>
      <c r="E2" s="332"/>
      <c r="F2" s="206"/>
      <c r="G2" s="206"/>
      <c r="H2" s="91"/>
      <c r="I2" s="91"/>
      <c r="J2" s="95"/>
    </row>
    <row r="3" spans="1:10" s="94" customFormat="1" ht="18" x14ac:dyDescent="0.25">
      <c r="A3" s="1098"/>
      <c r="B3" s="790"/>
      <c r="C3" s="90"/>
      <c r="D3" s="238"/>
      <c r="E3" s="332"/>
      <c r="F3" s="206"/>
      <c r="G3" s="206"/>
      <c r="H3" s="96"/>
    </row>
    <row r="4" spans="1:10" s="94" customFormat="1" ht="18" x14ac:dyDescent="0.25">
      <c r="A4" s="1099"/>
      <c r="C4" s="131" t="str">
        <f>+rekapitulacija!B6</f>
        <v>Objekt: VODOVODNI SISTEM LUČINE</v>
      </c>
      <c r="D4" s="238"/>
      <c r="E4" s="332"/>
      <c r="F4" s="206"/>
      <c r="G4" s="206"/>
      <c r="H4" s="96"/>
    </row>
    <row r="5" spans="1:10" s="94" customFormat="1" ht="18" x14ac:dyDescent="0.25">
      <c r="A5" s="1099"/>
      <c r="C5" s="131"/>
      <c r="D5" s="238"/>
      <c r="E5" s="332"/>
      <c r="F5" s="206"/>
      <c r="G5" s="206"/>
      <c r="H5" s="96"/>
    </row>
    <row r="6" spans="1:10" ht="14.25" customHeight="1" x14ac:dyDescent="0.2">
      <c r="B6" s="257"/>
      <c r="C6" s="141" t="s">
        <v>152</v>
      </c>
      <c r="H6" s="1145"/>
    </row>
    <row r="7" spans="1:10" x14ac:dyDescent="0.2">
      <c r="C7" s="792"/>
      <c r="D7" s="240"/>
      <c r="E7" s="319"/>
      <c r="F7" s="208"/>
      <c r="G7" s="208"/>
      <c r="H7" s="1145"/>
    </row>
    <row r="8" spans="1:10" ht="12.75" customHeight="1" x14ac:dyDescent="0.2">
      <c r="A8" s="1101"/>
      <c r="B8" s="257"/>
      <c r="C8" s="257"/>
      <c r="D8" s="240"/>
      <c r="E8" s="319"/>
      <c r="F8" s="208"/>
      <c r="G8" s="208"/>
      <c r="H8" s="221"/>
    </row>
    <row r="9" spans="1:10" s="796" customFormat="1" x14ac:dyDescent="0.2">
      <c r="A9" s="1102" t="s">
        <v>2</v>
      </c>
      <c r="B9" s="235"/>
      <c r="C9" s="236" t="s">
        <v>3</v>
      </c>
      <c r="D9" s="241" t="s">
        <v>4</v>
      </c>
      <c r="E9" s="334" t="s">
        <v>5</v>
      </c>
      <c r="F9" s="205" t="s">
        <v>6</v>
      </c>
      <c r="G9" s="205" t="s">
        <v>300</v>
      </c>
      <c r="H9" s="97"/>
      <c r="J9" s="797"/>
    </row>
    <row r="10" spans="1:10" x14ac:dyDescent="0.2">
      <c r="C10" s="798"/>
    </row>
    <row r="11" spans="1:10" ht="15.75" x14ac:dyDescent="0.2">
      <c r="A11" s="1103"/>
      <c r="B11" s="484" t="s">
        <v>100</v>
      </c>
      <c r="C11" s="474" t="s">
        <v>108</v>
      </c>
      <c r="D11" s="485"/>
      <c r="E11" s="486"/>
      <c r="F11" s="476"/>
      <c r="G11" s="487"/>
    </row>
    <row r="12" spans="1:10" x14ac:dyDescent="0.2">
      <c r="B12" s="800"/>
      <c r="C12" s="798"/>
    </row>
    <row r="13" spans="1:10" ht="48" x14ac:dyDescent="0.2">
      <c r="A13" s="1104" t="s">
        <v>100</v>
      </c>
      <c r="B13" s="222">
        <v>1</v>
      </c>
      <c r="C13" s="219" t="s">
        <v>891</v>
      </c>
      <c r="D13" s="220"/>
      <c r="E13" s="321"/>
      <c r="F13" s="208"/>
      <c r="G13" s="208"/>
    </row>
    <row r="14" spans="1:10" x14ac:dyDescent="0.2">
      <c r="B14" s="222" t="s">
        <v>260</v>
      </c>
      <c r="C14" s="221" t="s">
        <v>261</v>
      </c>
      <c r="D14" s="252" t="s">
        <v>262</v>
      </c>
      <c r="E14" s="322">
        <v>1928</v>
      </c>
      <c r="F14" s="208"/>
      <c r="G14" s="208"/>
    </row>
    <row r="15" spans="1:10" x14ac:dyDescent="0.2">
      <c r="B15" s="222" t="s">
        <v>263</v>
      </c>
      <c r="C15" s="221" t="s">
        <v>264</v>
      </c>
      <c r="D15" s="252" t="s">
        <v>262</v>
      </c>
      <c r="E15" s="322">
        <v>1928</v>
      </c>
      <c r="F15" s="208"/>
      <c r="G15" s="208"/>
    </row>
    <row r="16" spans="1:10" x14ac:dyDescent="0.2">
      <c r="B16" s="800"/>
      <c r="C16" s="798"/>
    </row>
    <row r="17" spans="1:10" s="108" customFormat="1" ht="48" x14ac:dyDescent="0.2">
      <c r="A17" s="1104" t="str">
        <f>$B$11</f>
        <v>I.</v>
      </c>
      <c r="B17" s="277">
        <v>2</v>
      </c>
      <c r="C17" s="255" t="s">
        <v>255</v>
      </c>
      <c r="D17" s="237" t="s">
        <v>117</v>
      </c>
      <c r="E17" s="323">
        <f>1928.09*0.3</f>
        <v>578.4</v>
      </c>
      <c r="F17" s="210"/>
      <c r="G17" s="210"/>
      <c r="H17" s="802"/>
      <c r="I17" s="803"/>
      <c r="J17" s="804"/>
    </row>
    <row r="18" spans="1:10" s="108" customFormat="1" x14ac:dyDescent="0.2">
      <c r="A18" s="1105"/>
      <c r="B18" s="277"/>
      <c r="C18" s="255" t="s">
        <v>38</v>
      </c>
      <c r="D18" s="242"/>
      <c r="E18" s="323"/>
      <c r="F18" s="210"/>
      <c r="G18" s="210"/>
      <c r="H18" s="802"/>
      <c r="I18" s="803"/>
      <c r="J18" s="804"/>
    </row>
    <row r="19" spans="1:10" s="108" customFormat="1" ht="53.25" customHeight="1" x14ac:dyDescent="0.2">
      <c r="A19" s="1104" t="str">
        <f>$B$11</f>
        <v>I.</v>
      </c>
      <c r="B19" s="110" t="s">
        <v>167</v>
      </c>
      <c r="C19" s="255" t="s">
        <v>256</v>
      </c>
      <c r="D19" s="237" t="s">
        <v>10</v>
      </c>
      <c r="E19" s="323">
        <v>25</v>
      </c>
      <c r="F19" s="210"/>
      <c r="G19" s="210"/>
      <c r="H19" s="802"/>
      <c r="I19" s="803"/>
      <c r="J19" s="97"/>
    </row>
    <row r="20" spans="1:10" s="108" customFormat="1" x14ac:dyDescent="0.2">
      <c r="A20" s="858"/>
      <c r="B20" s="277"/>
      <c r="C20" s="255" t="s">
        <v>38</v>
      </c>
      <c r="D20" s="242"/>
      <c r="E20" s="323"/>
      <c r="F20" s="210"/>
      <c r="G20" s="210"/>
      <c r="H20" s="802"/>
      <c r="I20" s="803"/>
      <c r="J20" s="804"/>
    </row>
    <row r="21" spans="1:10" s="108" customFormat="1" ht="48" x14ac:dyDescent="0.2">
      <c r="A21" s="1104" t="str">
        <f>$B$11</f>
        <v>I.</v>
      </c>
      <c r="B21" s="110" t="s">
        <v>144</v>
      </c>
      <c r="C21" s="223" t="s">
        <v>265</v>
      </c>
      <c r="D21" s="237" t="s">
        <v>116</v>
      </c>
      <c r="E21" s="323">
        <v>1928</v>
      </c>
      <c r="F21" s="210"/>
      <c r="G21" s="210"/>
      <c r="H21" s="802"/>
      <c r="I21" s="803"/>
      <c r="J21" s="97"/>
    </row>
    <row r="22" spans="1:10" s="108" customFormat="1" x14ac:dyDescent="0.2">
      <c r="A22" s="858"/>
      <c r="B22" s="277"/>
      <c r="C22" s="255" t="s">
        <v>38</v>
      </c>
      <c r="D22" s="242"/>
      <c r="E22" s="323"/>
      <c r="F22" s="210"/>
      <c r="G22" s="210"/>
      <c r="H22" s="802"/>
      <c r="I22" s="803"/>
      <c r="J22" s="804"/>
    </row>
    <row r="23" spans="1:10" s="108" customFormat="1" ht="24" x14ac:dyDescent="0.2">
      <c r="A23" s="1104" t="str">
        <f>$B$11</f>
        <v>I.</v>
      </c>
      <c r="B23" s="110" t="s">
        <v>145</v>
      </c>
      <c r="C23" s="255" t="s">
        <v>257</v>
      </c>
      <c r="D23" s="237" t="s">
        <v>10</v>
      </c>
      <c r="E23" s="323">
        <v>119</v>
      </c>
      <c r="F23" s="210"/>
      <c r="G23" s="210"/>
      <c r="H23" s="802"/>
      <c r="I23" s="803"/>
      <c r="J23" s="97"/>
    </row>
    <row r="24" spans="1:10" s="108" customFormat="1" x14ac:dyDescent="0.2">
      <c r="A24" s="858"/>
      <c r="B24" s="277"/>
      <c r="C24" s="255"/>
      <c r="D24" s="242"/>
      <c r="E24" s="323"/>
      <c r="F24" s="210"/>
      <c r="G24" s="210"/>
      <c r="H24" s="802"/>
      <c r="I24" s="803"/>
      <c r="J24" s="804"/>
    </row>
    <row r="25" spans="1:10" s="108" customFormat="1" ht="36" x14ac:dyDescent="0.2">
      <c r="A25" s="1104" t="str">
        <f>$B$11</f>
        <v>I.</v>
      </c>
      <c r="B25" s="110" t="s">
        <v>146</v>
      </c>
      <c r="C25" s="255" t="s">
        <v>118</v>
      </c>
      <c r="D25" s="237" t="s">
        <v>10</v>
      </c>
      <c r="E25" s="323">
        <v>2</v>
      </c>
      <c r="F25" s="210"/>
      <c r="G25" s="210"/>
      <c r="H25" s="802"/>
      <c r="I25" s="803"/>
      <c r="J25" s="97"/>
    </row>
    <row r="26" spans="1:10" s="108" customFormat="1" x14ac:dyDescent="0.2">
      <c r="A26" s="858"/>
      <c r="B26" s="277"/>
      <c r="C26" s="255"/>
      <c r="D26" s="242"/>
      <c r="E26" s="323"/>
      <c r="F26" s="210"/>
      <c r="G26" s="210"/>
      <c r="H26" s="802"/>
      <c r="I26" s="803"/>
      <c r="J26" s="804"/>
    </row>
    <row r="27" spans="1:10" s="108" customFormat="1" ht="51" customHeight="1" x14ac:dyDescent="0.2">
      <c r="A27" s="1104" t="str">
        <f>$B$11</f>
        <v>I.</v>
      </c>
      <c r="B27" s="110" t="s">
        <v>147</v>
      </c>
      <c r="C27" s="255" t="s">
        <v>119</v>
      </c>
      <c r="D27" s="237" t="s">
        <v>139</v>
      </c>
      <c r="E27" s="323">
        <v>1</v>
      </c>
      <c r="F27" s="210"/>
      <c r="G27" s="210"/>
      <c r="H27" s="802"/>
      <c r="I27" s="803"/>
      <c r="J27" s="97"/>
    </row>
    <row r="28" spans="1:10" s="108" customFormat="1" x14ac:dyDescent="0.2">
      <c r="A28" s="858"/>
      <c r="B28" s="277"/>
      <c r="C28" s="255"/>
      <c r="D28" s="242"/>
      <c r="E28" s="323"/>
      <c r="F28" s="210"/>
      <c r="G28" s="210"/>
      <c r="H28" s="802"/>
      <c r="I28" s="803"/>
      <c r="J28" s="804"/>
    </row>
    <row r="29" spans="1:10" s="108" customFormat="1" ht="24" x14ac:dyDescent="0.2">
      <c r="A29" s="1104" t="str">
        <f>$B$11</f>
        <v>I.</v>
      </c>
      <c r="B29" s="110" t="s">
        <v>153</v>
      </c>
      <c r="C29" s="255" t="s">
        <v>120</v>
      </c>
      <c r="D29" s="237" t="s">
        <v>10</v>
      </c>
      <c r="E29" s="323">
        <v>5</v>
      </c>
      <c r="F29" s="210"/>
      <c r="G29" s="210"/>
      <c r="H29" s="802"/>
      <c r="I29" s="803"/>
      <c r="J29" s="97"/>
    </row>
    <row r="30" spans="1:10" s="108" customFormat="1" x14ac:dyDescent="0.2">
      <c r="A30" s="858"/>
      <c r="B30" s="277"/>
      <c r="C30" s="255" t="s">
        <v>38</v>
      </c>
      <c r="D30" s="242"/>
      <c r="E30" s="323"/>
      <c r="F30" s="210"/>
      <c r="G30" s="210"/>
      <c r="H30" s="802"/>
      <c r="I30" s="803"/>
      <c r="J30" s="804"/>
    </row>
    <row r="31" spans="1:10" s="89" customFormat="1" ht="13.5" thickBot="1" x14ac:dyDescent="0.25">
      <c r="A31" s="1106"/>
      <c r="B31" s="812"/>
      <c r="C31" s="813" t="str">
        <f>CONCATENATE(B11," ",C11," - SKUPAJ:")</f>
        <v>I. PREDDELA - SKUPAJ:</v>
      </c>
      <c r="D31" s="243"/>
      <c r="E31" s="335"/>
      <c r="F31" s="212"/>
      <c r="G31" s="212"/>
    </row>
    <row r="32" spans="1:10" s="89" customFormat="1" x14ac:dyDescent="0.2">
      <c r="A32" s="1107"/>
      <c r="B32" s="815"/>
      <c r="C32" s="816"/>
      <c r="D32" s="244"/>
      <c r="E32" s="336"/>
      <c r="F32" s="207"/>
      <c r="G32" s="207"/>
    </row>
    <row r="33" spans="1:10" s="108" customFormat="1" ht="12" x14ac:dyDescent="0.2">
      <c r="A33" s="1105"/>
      <c r="B33" s="277"/>
      <c r="C33" s="817"/>
      <c r="D33" s="245"/>
      <c r="E33" s="319"/>
      <c r="F33" s="208"/>
      <c r="G33" s="208"/>
    </row>
    <row r="34" spans="1:10" ht="15.75" x14ac:dyDescent="0.2">
      <c r="A34" s="1103"/>
      <c r="B34" s="484" t="s">
        <v>101</v>
      </c>
      <c r="C34" s="474" t="s">
        <v>109</v>
      </c>
      <c r="D34" s="488"/>
      <c r="E34" s="480"/>
      <c r="F34" s="481"/>
      <c r="G34" s="489"/>
    </row>
    <row r="35" spans="1:10" x14ac:dyDescent="0.2">
      <c r="B35" s="818"/>
      <c r="C35" s="798"/>
    </row>
    <row r="36" spans="1:10" s="108" customFormat="1" ht="38.25" customHeight="1" x14ac:dyDescent="0.2">
      <c r="A36" s="1104" t="str">
        <f>$B$34</f>
        <v>II.</v>
      </c>
      <c r="B36" s="277">
        <f>COUNT(#REF!)+1</f>
        <v>1</v>
      </c>
      <c r="C36" s="255" t="s">
        <v>274</v>
      </c>
      <c r="D36" s="237" t="s">
        <v>110</v>
      </c>
      <c r="E36" s="323">
        <v>1047</v>
      </c>
      <c r="F36" s="210"/>
      <c r="G36" s="210"/>
      <c r="H36" s="802"/>
      <c r="I36" s="803"/>
      <c r="J36" s="97"/>
    </row>
    <row r="37" spans="1:10" s="108" customFormat="1" x14ac:dyDescent="0.2">
      <c r="A37" s="858"/>
      <c r="B37" s="277"/>
      <c r="C37" s="255"/>
      <c r="D37" s="237"/>
      <c r="E37" s="319"/>
      <c r="F37" s="208"/>
      <c r="G37" s="208"/>
      <c r="H37" s="802"/>
      <c r="I37" s="803"/>
      <c r="J37" s="804"/>
    </row>
    <row r="38" spans="1:10" s="108" customFormat="1" ht="36" x14ac:dyDescent="0.2">
      <c r="A38" s="1104" t="str">
        <f>$B$34</f>
        <v>II.</v>
      </c>
      <c r="B38" s="110">
        <f>COUNT($A$36:B36)+1</f>
        <v>2</v>
      </c>
      <c r="C38" s="223" t="s">
        <v>275</v>
      </c>
      <c r="D38" s="237" t="s">
        <v>110</v>
      </c>
      <c r="E38" s="323">
        <f>5085.38*0.75+500</f>
        <v>4314</v>
      </c>
      <c r="F38" s="210"/>
      <c r="G38" s="210"/>
      <c r="H38" s="802"/>
      <c r="I38" s="803"/>
      <c r="J38" s="97"/>
    </row>
    <row r="39" spans="1:10" s="108" customFormat="1" x14ac:dyDescent="0.2">
      <c r="A39" s="858"/>
      <c r="B39" s="277"/>
      <c r="C39" s="255"/>
      <c r="D39" s="237"/>
      <c r="E39" s="319"/>
      <c r="F39" s="208"/>
      <c r="G39" s="208"/>
      <c r="H39" s="802"/>
      <c r="I39" s="803"/>
      <c r="J39" s="804"/>
    </row>
    <row r="40" spans="1:10" s="108" customFormat="1" ht="60" x14ac:dyDescent="0.2">
      <c r="A40" s="1104" t="str">
        <f>$B$34</f>
        <v>II.</v>
      </c>
      <c r="B40" s="277">
        <f>COUNT($A$36:B39)+1</f>
        <v>3</v>
      </c>
      <c r="C40" s="219" t="s">
        <v>269</v>
      </c>
      <c r="D40" s="237" t="s">
        <v>110</v>
      </c>
      <c r="E40" s="323">
        <f>5085.38*0.2</f>
        <v>1017.1</v>
      </c>
      <c r="F40" s="210"/>
      <c r="G40" s="210"/>
      <c r="H40" s="802"/>
      <c r="I40" s="803"/>
      <c r="J40" s="97"/>
    </row>
    <row r="41" spans="1:10" s="108" customFormat="1" x14ac:dyDescent="0.2">
      <c r="A41" s="858"/>
      <c r="B41" s="277"/>
      <c r="C41" s="127"/>
      <c r="D41" s="139"/>
      <c r="E41" s="319"/>
      <c r="F41" s="208"/>
      <c r="G41" s="208"/>
      <c r="H41" s="802"/>
      <c r="I41" s="803"/>
      <c r="J41" s="804"/>
    </row>
    <row r="42" spans="1:10" s="108" customFormat="1" ht="36" x14ac:dyDescent="0.2">
      <c r="A42" s="1104" t="str">
        <f>$B$34</f>
        <v>II.</v>
      </c>
      <c r="B42" s="277">
        <f>COUNT($A$36:B40)+1</f>
        <v>4</v>
      </c>
      <c r="C42" s="224" t="s">
        <v>268</v>
      </c>
      <c r="D42" s="237" t="s">
        <v>110</v>
      </c>
      <c r="E42" s="323">
        <v>19</v>
      </c>
      <c r="F42" s="210"/>
      <c r="G42" s="210"/>
      <c r="H42" s="802"/>
      <c r="I42" s="803"/>
      <c r="J42" s="97"/>
    </row>
    <row r="43" spans="1:10" s="108" customFormat="1" x14ac:dyDescent="0.2">
      <c r="A43" s="858"/>
      <c r="B43" s="277"/>
      <c r="C43" s="255"/>
      <c r="D43" s="245"/>
      <c r="E43" s="319"/>
      <c r="F43" s="208"/>
      <c r="G43" s="208"/>
      <c r="H43" s="802"/>
      <c r="I43" s="803"/>
      <c r="J43" s="804"/>
    </row>
    <row r="44" spans="1:10" s="108" customFormat="1" ht="24" x14ac:dyDescent="0.2">
      <c r="A44" s="1104" t="str">
        <f>$B$34</f>
        <v>II.</v>
      </c>
      <c r="B44" s="277">
        <f>COUNT($A$36:B42)+1</f>
        <v>5</v>
      </c>
      <c r="C44" s="223" t="s">
        <v>267</v>
      </c>
      <c r="D44" s="237" t="s">
        <v>117</v>
      </c>
      <c r="E44" s="323">
        <f>E21*1.5</f>
        <v>2892</v>
      </c>
      <c r="F44" s="210"/>
      <c r="G44" s="210"/>
      <c r="H44" s="802"/>
      <c r="I44" s="803"/>
      <c r="J44" s="97"/>
    </row>
    <row r="45" spans="1:10" s="108" customFormat="1" x14ac:dyDescent="0.2">
      <c r="A45" s="858"/>
      <c r="B45" s="277"/>
      <c r="C45" s="255"/>
      <c r="D45" s="245"/>
      <c r="E45" s="319"/>
      <c r="F45" s="208"/>
      <c r="G45" s="208"/>
      <c r="H45" s="802"/>
      <c r="I45" s="803"/>
      <c r="J45" s="804"/>
    </row>
    <row r="46" spans="1:10" s="108" customFormat="1" ht="72" x14ac:dyDescent="0.2">
      <c r="A46" s="1104" t="str">
        <f>$B$34</f>
        <v>II.</v>
      </c>
      <c r="B46" s="277">
        <f>COUNT($A$36:B44)+1</f>
        <v>6</v>
      </c>
      <c r="C46" s="223" t="s">
        <v>276</v>
      </c>
      <c r="D46" s="237" t="s">
        <v>110</v>
      </c>
      <c r="E46" s="323">
        <v>580</v>
      </c>
      <c r="F46" s="210"/>
      <c r="G46" s="210"/>
      <c r="H46" s="802"/>
      <c r="I46" s="803"/>
      <c r="J46" s="97"/>
    </row>
    <row r="47" spans="1:10" s="108" customFormat="1" x14ac:dyDescent="0.2">
      <c r="A47" s="858"/>
      <c r="B47" s="277"/>
      <c r="C47" s="255"/>
      <c r="D47" s="245"/>
      <c r="E47" s="319"/>
      <c r="F47" s="208"/>
      <c r="G47" s="208"/>
      <c r="H47" s="802"/>
      <c r="I47" s="803"/>
      <c r="J47" s="804"/>
    </row>
    <row r="48" spans="1:10" s="108" customFormat="1" ht="51" customHeight="1" x14ac:dyDescent="0.2">
      <c r="A48" s="1104" t="str">
        <f>$B$34</f>
        <v>II.</v>
      </c>
      <c r="B48" s="277">
        <f>COUNT($A$36:B47)+1</f>
        <v>7</v>
      </c>
      <c r="C48" s="223" t="s">
        <v>266</v>
      </c>
      <c r="D48" s="237" t="s">
        <v>110</v>
      </c>
      <c r="E48" s="323">
        <v>797</v>
      </c>
      <c r="F48" s="210"/>
      <c r="G48" s="210"/>
      <c r="H48" s="802"/>
      <c r="I48" s="803"/>
      <c r="J48" s="97"/>
    </row>
    <row r="49" spans="1:10" s="108" customFormat="1" x14ac:dyDescent="0.2">
      <c r="A49" s="858"/>
      <c r="B49" s="277"/>
      <c r="C49" s="255"/>
      <c r="D49" s="245"/>
      <c r="E49" s="319"/>
      <c r="F49" s="208"/>
      <c r="G49" s="208"/>
      <c r="H49" s="802"/>
      <c r="I49" s="803"/>
      <c r="J49" s="804"/>
    </row>
    <row r="50" spans="1:10" s="108" customFormat="1" ht="99.75" customHeight="1" x14ac:dyDescent="0.2">
      <c r="A50" s="1104" t="str">
        <f>$B$34</f>
        <v>II.</v>
      </c>
      <c r="B50" s="277">
        <f>COUNT($A$36:B48)+1</f>
        <v>8</v>
      </c>
      <c r="C50" s="255" t="s">
        <v>140</v>
      </c>
      <c r="D50" s="237" t="s">
        <v>110</v>
      </c>
      <c r="E50" s="323">
        <f>(5085.38-5079.37)+E46+E48</f>
        <v>1383</v>
      </c>
      <c r="F50" s="210"/>
      <c r="G50" s="210"/>
      <c r="H50" s="802"/>
      <c r="I50" s="803"/>
      <c r="J50" s="97"/>
    </row>
    <row r="51" spans="1:10" s="108" customFormat="1" x14ac:dyDescent="0.2">
      <c r="A51" s="1104"/>
      <c r="B51" s="277"/>
      <c r="C51" s="255"/>
      <c r="D51" s="237"/>
      <c r="E51" s="323"/>
      <c r="F51" s="210"/>
      <c r="G51" s="210"/>
      <c r="H51" s="802"/>
      <c r="I51" s="803"/>
      <c r="J51" s="97"/>
    </row>
    <row r="52" spans="1:10" s="108" customFormat="1" ht="72" x14ac:dyDescent="0.2">
      <c r="A52" s="1104" t="str">
        <f>$B$34</f>
        <v>II.</v>
      </c>
      <c r="B52" s="277">
        <f>COUNT($A$36:B50)+1</f>
        <v>9</v>
      </c>
      <c r="C52" s="223" t="s">
        <v>270</v>
      </c>
      <c r="D52" s="237" t="s">
        <v>110</v>
      </c>
      <c r="E52" s="323">
        <v>4076</v>
      </c>
      <c r="F52" s="210"/>
      <c r="G52" s="210"/>
      <c r="H52" s="802"/>
      <c r="I52" s="803"/>
      <c r="J52" s="97"/>
    </row>
    <row r="53" spans="1:10" s="108" customFormat="1" x14ac:dyDescent="0.2">
      <c r="A53" s="1104"/>
      <c r="B53" s="277"/>
      <c r="C53" s="255"/>
      <c r="D53" s="237"/>
      <c r="E53" s="323"/>
      <c r="F53" s="210"/>
      <c r="G53" s="210"/>
      <c r="H53" s="802"/>
      <c r="I53" s="803"/>
      <c r="J53" s="97"/>
    </row>
    <row r="54" spans="1:10" s="108" customFormat="1" ht="52.5" customHeight="1" x14ac:dyDescent="0.2">
      <c r="A54" s="1104" t="str">
        <f>$B$34</f>
        <v>II.</v>
      </c>
      <c r="B54" s="277">
        <v>10</v>
      </c>
      <c r="C54" s="153" t="s">
        <v>277</v>
      </c>
      <c r="D54" s="237"/>
      <c r="E54" s="323"/>
      <c r="F54" s="210"/>
      <c r="G54" s="210"/>
      <c r="H54" s="802"/>
      <c r="I54" s="803"/>
      <c r="J54" s="97"/>
    </row>
    <row r="55" spans="1:10" s="108" customFormat="1" x14ac:dyDescent="0.2">
      <c r="A55" s="1104"/>
      <c r="B55" s="277"/>
      <c r="C55" s="177"/>
      <c r="D55" s="237" t="s">
        <v>117</v>
      </c>
      <c r="E55" s="323">
        <v>35</v>
      </c>
      <c r="F55" s="210"/>
      <c r="G55" s="210"/>
      <c r="H55" s="802"/>
      <c r="I55" s="803"/>
      <c r="J55" s="97"/>
    </row>
    <row r="56" spans="1:10" s="108" customFormat="1" ht="36" x14ac:dyDescent="0.2">
      <c r="A56" s="1104" t="s">
        <v>101</v>
      </c>
      <c r="B56" s="277">
        <f>COUNT($A$30:B54)+1</f>
        <v>11</v>
      </c>
      <c r="C56" s="224" t="s">
        <v>295</v>
      </c>
      <c r="D56" s="858" t="s">
        <v>110</v>
      </c>
      <c r="E56" s="323">
        <f>+E36</f>
        <v>1047</v>
      </c>
      <c r="F56" s="210"/>
      <c r="G56" s="210"/>
      <c r="H56" s="802"/>
      <c r="I56" s="803"/>
      <c r="J56" s="97"/>
    </row>
    <row r="57" spans="1:10" s="108" customFormat="1" x14ac:dyDescent="0.2">
      <c r="A57" s="1104"/>
      <c r="B57" s="277"/>
      <c r="C57" s="225"/>
      <c r="D57" s="226"/>
      <c r="E57" s="323"/>
      <c r="F57" s="210"/>
      <c r="G57" s="210"/>
      <c r="H57" s="802"/>
      <c r="I57" s="803"/>
      <c r="J57" s="97"/>
    </row>
    <row r="58" spans="1:10" s="108" customFormat="1" ht="25.5" x14ac:dyDescent="0.2">
      <c r="A58" s="1104" t="str">
        <f>$B$34</f>
        <v>II.</v>
      </c>
      <c r="B58" s="277">
        <v>12</v>
      </c>
      <c r="C58" s="1124" t="s">
        <v>271</v>
      </c>
      <c r="D58" s="858" t="s">
        <v>117</v>
      </c>
      <c r="E58" s="323">
        <f>1928*1.6+350</f>
        <v>3434.8</v>
      </c>
      <c r="F58" s="210"/>
      <c r="G58" s="210"/>
      <c r="H58" s="802"/>
      <c r="I58" s="803"/>
      <c r="J58" s="804"/>
    </row>
    <row r="59" spans="1:10" s="108" customFormat="1" x14ac:dyDescent="0.2">
      <c r="A59" s="1104"/>
      <c r="B59" s="277"/>
      <c r="C59" s="1124"/>
      <c r="D59" s="858"/>
      <c r="E59" s="323"/>
      <c r="F59" s="210"/>
      <c r="G59" s="210"/>
      <c r="H59" s="802"/>
      <c r="I59" s="803"/>
      <c r="J59" s="804"/>
    </row>
    <row r="60" spans="1:10" s="108" customFormat="1" x14ac:dyDescent="0.2">
      <c r="A60" s="1104" t="s">
        <v>101</v>
      </c>
      <c r="B60" s="277">
        <v>13</v>
      </c>
      <c r="C60" s="223" t="s">
        <v>278</v>
      </c>
      <c r="D60" s="256" t="s">
        <v>279</v>
      </c>
      <c r="E60" s="346">
        <v>0.1</v>
      </c>
      <c r="F60" s="210"/>
      <c r="G60" s="210"/>
      <c r="H60" s="802"/>
      <c r="I60" s="803"/>
      <c r="J60" s="804"/>
    </row>
    <row r="61" spans="1:10" s="108" customFormat="1" x14ac:dyDescent="0.2">
      <c r="A61" s="858"/>
      <c r="B61" s="277"/>
      <c r="C61" s="255"/>
      <c r="D61" s="245"/>
      <c r="E61" s="319"/>
      <c r="F61" s="208"/>
      <c r="G61" s="208"/>
      <c r="H61" s="802"/>
      <c r="I61" s="803"/>
      <c r="J61" s="804"/>
    </row>
    <row r="62" spans="1:10" s="89" customFormat="1" ht="13.5" thickBot="1" x14ac:dyDescent="0.25">
      <c r="A62" s="1106"/>
      <c r="B62" s="812"/>
      <c r="C62" s="813" t="str">
        <f>CONCATENATE(B34," ",C34," - SKUPAJ:")</f>
        <v>II. ZEMELJSKA DELA - SKUPAJ:</v>
      </c>
      <c r="D62" s="243"/>
      <c r="E62" s="335"/>
      <c r="F62" s="212"/>
      <c r="G62" s="212"/>
    </row>
    <row r="63" spans="1:10" s="89" customFormat="1" x14ac:dyDescent="0.2">
      <c r="A63" s="1107"/>
      <c r="B63" s="815"/>
      <c r="C63" s="820"/>
      <c r="D63" s="249"/>
      <c r="E63" s="337"/>
      <c r="F63" s="213"/>
      <c r="G63" s="213"/>
    </row>
    <row r="64" spans="1:10" s="89" customFormat="1" x14ac:dyDescent="0.2">
      <c r="A64" s="1107"/>
      <c r="B64" s="815"/>
      <c r="C64" s="816"/>
      <c r="D64" s="244"/>
      <c r="E64" s="336"/>
      <c r="F64" s="207"/>
      <c r="G64" s="207"/>
    </row>
    <row r="65" spans="1:10" ht="15.75" x14ac:dyDescent="0.2">
      <c r="A65" s="1103"/>
      <c r="B65" s="484" t="s">
        <v>111</v>
      </c>
      <c r="C65" s="474" t="s">
        <v>134</v>
      </c>
      <c r="D65" s="479"/>
      <c r="E65" s="480"/>
      <c r="F65" s="481"/>
      <c r="G65" s="489"/>
    </row>
    <row r="66" spans="1:10" x14ac:dyDescent="0.2">
      <c r="B66" s="818"/>
      <c r="C66" s="798"/>
    </row>
    <row r="67" spans="1:10" s="108" customFormat="1" ht="39" customHeight="1" x14ac:dyDescent="0.2">
      <c r="A67" s="1108" t="str">
        <f>$B$65</f>
        <v>III.</v>
      </c>
      <c r="B67" s="277">
        <f>1</f>
        <v>1</v>
      </c>
      <c r="C67" s="255" t="s">
        <v>280</v>
      </c>
      <c r="D67" s="237" t="s">
        <v>10</v>
      </c>
      <c r="E67" s="323">
        <v>4</v>
      </c>
      <c r="F67" s="210"/>
      <c r="G67" s="210"/>
      <c r="H67" s="802"/>
      <c r="I67" s="803"/>
      <c r="J67" s="804"/>
    </row>
    <row r="68" spans="1:10" s="724" customFormat="1" x14ac:dyDescent="0.2">
      <c r="A68" s="1109"/>
      <c r="B68" s="287"/>
      <c r="C68" s="255"/>
      <c r="D68" s="237"/>
      <c r="E68" s="323"/>
      <c r="F68" s="210"/>
      <c r="G68" s="210"/>
      <c r="H68" s="823"/>
      <c r="I68" s="803"/>
      <c r="J68" s="824"/>
    </row>
    <row r="69" spans="1:10" s="108" customFormat="1" ht="381" customHeight="1" x14ac:dyDescent="0.2">
      <c r="A69" s="1108" t="str">
        <f>$B$65</f>
        <v>III.</v>
      </c>
      <c r="B69" s="277">
        <f>COUNT($A$67:B68)+1</f>
        <v>2</v>
      </c>
      <c r="C69" s="255" t="s">
        <v>951</v>
      </c>
      <c r="D69" s="237" t="s">
        <v>10</v>
      </c>
      <c r="E69" s="323">
        <v>1</v>
      </c>
      <c r="F69" s="210"/>
      <c r="G69" s="210"/>
      <c r="H69" s="802"/>
      <c r="I69" s="803"/>
      <c r="J69" s="97"/>
    </row>
    <row r="70" spans="1:10" s="108" customFormat="1" x14ac:dyDescent="0.2">
      <c r="A70" s="858"/>
      <c r="B70" s="277"/>
      <c r="C70" s="255"/>
      <c r="D70" s="245"/>
      <c r="E70" s="319"/>
      <c r="F70" s="208"/>
      <c r="G70" s="208"/>
      <c r="H70" s="802"/>
      <c r="I70" s="803"/>
      <c r="J70" s="804"/>
    </row>
    <row r="71" spans="1:10" s="89" customFormat="1" ht="13.5" thickBot="1" x14ac:dyDescent="0.25">
      <c r="A71" s="1106"/>
      <c r="B71" s="812"/>
      <c r="C71" s="813" t="str">
        <f>CONCATENATE(B65," ",C65," - SKUPAJ:")</f>
        <v>III. GRADBENA DELA - SKUPAJ:</v>
      </c>
      <c r="D71" s="243"/>
      <c r="E71" s="335"/>
      <c r="F71" s="212"/>
      <c r="G71" s="212"/>
    </row>
    <row r="72" spans="1:10" s="89" customFormat="1" x14ac:dyDescent="0.2">
      <c r="A72" s="1107"/>
      <c r="B72" s="815"/>
      <c r="C72" s="820"/>
      <c r="D72" s="249"/>
      <c r="E72" s="337"/>
      <c r="F72" s="213"/>
      <c r="G72" s="213"/>
    </row>
    <row r="73" spans="1:10" s="89" customFormat="1" x14ac:dyDescent="0.2">
      <c r="A73" s="1107"/>
      <c r="B73" s="815"/>
      <c r="C73" s="816"/>
      <c r="D73" s="244"/>
      <c r="E73" s="336"/>
      <c r="F73" s="207"/>
      <c r="G73" s="207"/>
    </row>
    <row r="74" spans="1:10" ht="15.75" x14ac:dyDescent="0.2">
      <c r="A74" s="1103"/>
      <c r="B74" s="484" t="s">
        <v>135</v>
      </c>
      <c r="C74" s="474" t="s">
        <v>378</v>
      </c>
      <c r="D74" s="485"/>
      <c r="E74" s="486" t="s">
        <v>38</v>
      </c>
      <c r="F74" s="476"/>
      <c r="G74" s="487"/>
    </row>
    <row r="75" spans="1:10" ht="84" x14ac:dyDescent="0.2">
      <c r="B75" s="818"/>
      <c r="C75" s="821" t="s">
        <v>882</v>
      </c>
    </row>
    <row r="76" spans="1:10" x14ac:dyDescent="0.2">
      <c r="B76" s="818"/>
      <c r="C76" s="859"/>
    </row>
    <row r="77" spans="1:10" s="108" customFormat="1" ht="72" x14ac:dyDescent="0.2">
      <c r="A77" s="1104" t="str">
        <f>$B$74</f>
        <v>IV.</v>
      </c>
      <c r="B77" s="277">
        <f>1</f>
        <v>1</v>
      </c>
      <c r="C77" s="255" t="s">
        <v>884</v>
      </c>
      <c r="D77" s="237" t="s">
        <v>116</v>
      </c>
      <c r="E77" s="210">
        <f>E21</f>
        <v>1928</v>
      </c>
      <c r="F77" s="210"/>
      <c r="G77" s="210"/>
      <c r="H77" s="802"/>
      <c r="I77" s="803"/>
      <c r="J77" s="804"/>
    </row>
    <row r="78" spans="1:10" s="724" customFormat="1" x14ac:dyDescent="0.2">
      <c r="A78" s="220"/>
      <c r="B78" s="287"/>
      <c r="C78" s="255"/>
      <c r="D78" s="237"/>
      <c r="E78" s="210"/>
      <c r="F78" s="210"/>
      <c r="G78" s="210"/>
      <c r="H78" s="823"/>
      <c r="I78" s="803"/>
      <c r="J78" s="824"/>
    </row>
    <row r="79" spans="1:10" s="108" customFormat="1" ht="60" x14ac:dyDescent="0.2">
      <c r="A79" s="1104" t="str">
        <f>$B$74</f>
        <v>IV.</v>
      </c>
      <c r="B79" s="110"/>
      <c r="C79" s="255" t="s">
        <v>143</v>
      </c>
      <c r="D79" s="237"/>
      <c r="E79" s="210"/>
      <c r="F79" s="210"/>
      <c r="G79" s="210"/>
      <c r="H79" s="802"/>
      <c r="I79" s="803"/>
      <c r="J79" s="97"/>
    </row>
    <row r="80" spans="1:10" s="108" customFormat="1" x14ac:dyDescent="0.2">
      <c r="A80" s="1104"/>
      <c r="B80" s="110"/>
      <c r="C80" s="255"/>
      <c r="D80" s="237"/>
      <c r="E80" s="210"/>
      <c r="F80" s="210"/>
      <c r="G80" s="210"/>
      <c r="H80" s="802"/>
      <c r="I80" s="803"/>
      <c r="J80" s="97"/>
    </row>
    <row r="81" spans="1:10" s="108" customFormat="1" x14ac:dyDescent="0.2">
      <c r="A81" s="1104" t="str">
        <f>$B$74</f>
        <v>IV.</v>
      </c>
      <c r="B81" s="110" t="s">
        <v>165</v>
      </c>
      <c r="C81" s="255" t="s">
        <v>718</v>
      </c>
      <c r="D81" s="237" t="s">
        <v>10</v>
      </c>
      <c r="E81" s="210">
        <v>22</v>
      </c>
      <c r="F81" s="210"/>
      <c r="G81" s="210"/>
      <c r="H81" s="802"/>
      <c r="I81" s="803"/>
      <c r="J81" s="97"/>
    </row>
    <row r="82" spans="1:10" s="108" customFormat="1" x14ac:dyDescent="0.2">
      <c r="A82" s="1104"/>
      <c r="B82" s="110"/>
      <c r="C82" s="255"/>
      <c r="D82" s="237"/>
      <c r="E82" s="210"/>
      <c r="F82" s="210"/>
      <c r="G82" s="210"/>
      <c r="H82" s="802"/>
      <c r="I82" s="803"/>
      <c r="J82" s="97"/>
    </row>
    <row r="83" spans="1:10" s="108" customFormat="1" x14ac:dyDescent="0.2">
      <c r="A83" s="1104" t="str">
        <f>$B$74</f>
        <v>IV.</v>
      </c>
      <c r="B83" s="110" t="s">
        <v>167</v>
      </c>
      <c r="C83" s="827" t="s">
        <v>720</v>
      </c>
      <c r="D83" s="724"/>
      <c r="E83" s="726"/>
      <c r="F83" s="210"/>
      <c r="G83" s="210"/>
      <c r="H83" s="802"/>
      <c r="I83" s="803"/>
      <c r="J83" s="97"/>
    </row>
    <row r="84" spans="1:10" s="108" customFormat="1" x14ac:dyDescent="0.2">
      <c r="A84" s="1104"/>
      <c r="B84" s="110"/>
      <c r="C84" s="255" t="s">
        <v>149</v>
      </c>
      <c r="D84" s="237" t="s">
        <v>10</v>
      </c>
      <c r="E84" s="210">
        <v>6</v>
      </c>
      <c r="F84" s="210"/>
      <c r="G84" s="210"/>
      <c r="H84" s="802"/>
      <c r="I84" s="803"/>
      <c r="J84" s="97"/>
    </row>
    <row r="85" spans="1:10" s="108" customFormat="1" x14ac:dyDescent="0.2">
      <c r="A85" s="1104"/>
      <c r="B85" s="110"/>
      <c r="C85" s="255"/>
      <c r="D85" s="237"/>
      <c r="E85" s="210"/>
      <c r="F85" s="210"/>
      <c r="G85" s="210"/>
      <c r="H85" s="802"/>
      <c r="I85" s="803"/>
      <c r="J85" s="97"/>
    </row>
    <row r="86" spans="1:10" s="108" customFormat="1" x14ac:dyDescent="0.2">
      <c r="A86" s="1104" t="str">
        <f>$B$74</f>
        <v>IV.</v>
      </c>
      <c r="B86" s="110" t="s">
        <v>144</v>
      </c>
      <c r="C86" s="219" t="s">
        <v>719</v>
      </c>
      <c r="D86" s="724"/>
      <c r="E86" s="726"/>
      <c r="F86" s="210"/>
      <c r="G86" s="210"/>
      <c r="H86" s="802"/>
      <c r="I86" s="803"/>
      <c r="J86" s="97"/>
    </row>
    <row r="87" spans="1:10" s="108" customFormat="1" x14ac:dyDescent="0.2">
      <c r="A87" s="1104"/>
      <c r="B87" s="110" t="s">
        <v>726</v>
      </c>
      <c r="C87" s="255" t="s">
        <v>150</v>
      </c>
      <c r="D87" s="237" t="s">
        <v>10</v>
      </c>
      <c r="E87" s="210">
        <v>9</v>
      </c>
      <c r="F87" s="210"/>
      <c r="G87" s="210"/>
      <c r="H87" s="802"/>
      <c r="I87" s="803"/>
      <c r="J87" s="97"/>
    </row>
    <row r="88" spans="1:10" s="108" customFormat="1" x14ac:dyDescent="0.2">
      <c r="A88" s="1104"/>
      <c r="B88" s="110" t="s">
        <v>727</v>
      </c>
      <c r="C88" s="255" t="s">
        <v>158</v>
      </c>
      <c r="D88" s="237" t="s">
        <v>10</v>
      </c>
      <c r="E88" s="210">
        <v>2</v>
      </c>
      <c r="F88" s="210"/>
      <c r="G88" s="210"/>
      <c r="H88" s="802"/>
      <c r="I88" s="803"/>
      <c r="J88" s="97"/>
    </row>
    <row r="89" spans="1:10" s="108" customFormat="1" x14ac:dyDescent="0.2">
      <c r="A89" s="1104"/>
      <c r="B89" s="110"/>
      <c r="C89" s="255"/>
      <c r="D89" s="237"/>
      <c r="E89" s="210"/>
      <c r="F89" s="210"/>
      <c r="G89" s="210"/>
      <c r="H89" s="802"/>
      <c r="I89" s="803"/>
      <c r="J89" s="97"/>
    </row>
    <row r="90" spans="1:10" s="108" customFormat="1" x14ac:dyDescent="0.2">
      <c r="A90" s="1104" t="str">
        <f>$B$74</f>
        <v>IV.</v>
      </c>
      <c r="B90" s="110" t="s">
        <v>145</v>
      </c>
      <c r="C90" s="221" t="s">
        <v>716</v>
      </c>
      <c r="D90" s="724"/>
      <c r="E90" s="726"/>
      <c r="F90" s="210"/>
      <c r="G90" s="210"/>
      <c r="H90" s="802"/>
      <c r="I90" s="803"/>
      <c r="J90" s="97"/>
    </row>
    <row r="91" spans="1:10" s="108" customFormat="1" x14ac:dyDescent="0.2">
      <c r="A91" s="1104"/>
      <c r="B91" s="110" t="s">
        <v>735</v>
      </c>
      <c r="C91" s="221" t="s">
        <v>717</v>
      </c>
      <c r="D91" s="309" t="s">
        <v>10</v>
      </c>
      <c r="E91" s="210">
        <v>5</v>
      </c>
      <c r="F91" s="210"/>
      <c r="G91" s="210"/>
      <c r="H91" s="802"/>
      <c r="I91" s="803"/>
      <c r="J91" s="97"/>
    </row>
    <row r="92" spans="1:10" s="108" customFormat="1" x14ac:dyDescent="0.2">
      <c r="A92" s="1104"/>
      <c r="B92" s="110" t="s">
        <v>736</v>
      </c>
      <c r="C92" s="221" t="s">
        <v>722</v>
      </c>
      <c r="D92" s="252" t="s">
        <v>10</v>
      </c>
      <c r="E92" s="826">
        <v>9</v>
      </c>
      <c r="F92" s="210"/>
      <c r="G92" s="210"/>
      <c r="H92" s="802"/>
      <c r="I92" s="803"/>
      <c r="J92" s="97"/>
    </row>
    <row r="93" spans="1:10" s="108" customFormat="1" x14ac:dyDescent="0.2">
      <c r="A93" s="1104"/>
      <c r="B93" s="110" t="s">
        <v>737</v>
      </c>
      <c r="C93" s="221" t="s">
        <v>723</v>
      </c>
      <c r="D93" s="252" t="s">
        <v>10</v>
      </c>
      <c r="E93" s="826">
        <v>5</v>
      </c>
      <c r="F93" s="210"/>
      <c r="G93" s="210"/>
      <c r="H93" s="802"/>
      <c r="I93" s="803"/>
      <c r="J93" s="97"/>
    </row>
    <row r="94" spans="1:10" s="108" customFormat="1" x14ac:dyDescent="0.2">
      <c r="A94" s="1104"/>
      <c r="B94" s="110"/>
      <c r="C94" s="221"/>
      <c r="D94" s="252"/>
      <c r="E94" s="826"/>
      <c r="F94" s="210"/>
      <c r="G94" s="210"/>
      <c r="H94" s="802"/>
      <c r="I94" s="803"/>
      <c r="J94" s="97"/>
    </row>
    <row r="95" spans="1:10" s="108" customFormat="1" x14ac:dyDescent="0.2">
      <c r="A95" s="1104" t="str">
        <f>$B$74</f>
        <v>IV.</v>
      </c>
      <c r="B95" s="110" t="s">
        <v>146</v>
      </c>
      <c r="C95" s="255" t="s">
        <v>729</v>
      </c>
      <c r="D95" s="237" t="s">
        <v>10</v>
      </c>
      <c r="E95" s="210">
        <v>1</v>
      </c>
      <c r="F95" s="210"/>
      <c r="G95" s="210"/>
      <c r="H95" s="802"/>
      <c r="I95" s="803"/>
      <c r="J95" s="97"/>
    </row>
    <row r="96" spans="1:10" s="108" customFormat="1" x14ac:dyDescent="0.2">
      <c r="A96" s="1104"/>
      <c r="B96" s="110"/>
      <c r="C96" s="255"/>
      <c r="D96" s="237"/>
      <c r="E96" s="210"/>
      <c r="F96" s="210"/>
      <c r="G96" s="210"/>
      <c r="H96" s="802"/>
      <c r="I96" s="803"/>
      <c r="J96" s="97"/>
    </row>
    <row r="97" spans="1:10" s="108" customFormat="1" x14ac:dyDescent="0.2">
      <c r="A97" s="1104" t="str">
        <f>$B$74</f>
        <v>IV.</v>
      </c>
      <c r="B97" s="110" t="s">
        <v>147</v>
      </c>
      <c r="C97" s="255" t="s">
        <v>731</v>
      </c>
      <c r="D97" s="237" t="s">
        <v>10</v>
      </c>
      <c r="E97" s="210">
        <v>2</v>
      </c>
      <c r="F97" s="210"/>
      <c r="G97" s="210"/>
      <c r="H97" s="802"/>
      <c r="I97" s="803"/>
      <c r="J97" s="97"/>
    </row>
    <row r="98" spans="1:10" s="108" customFormat="1" x14ac:dyDescent="0.2">
      <c r="A98" s="1104"/>
      <c r="B98" s="110"/>
      <c r="C98" s="255"/>
      <c r="D98" s="237"/>
      <c r="E98" s="210"/>
      <c r="F98" s="210"/>
      <c r="G98" s="210"/>
      <c r="H98" s="802"/>
      <c r="I98" s="803"/>
      <c r="J98" s="97"/>
    </row>
    <row r="99" spans="1:10" s="108" customFormat="1" x14ac:dyDescent="0.2">
      <c r="A99" s="1104" t="str">
        <f>$B$74</f>
        <v>IV.</v>
      </c>
      <c r="B99" s="110" t="s">
        <v>153</v>
      </c>
      <c r="C99" s="1120" t="s">
        <v>714</v>
      </c>
      <c r="D99" s="724"/>
      <c r="E99" s="726"/>
      <c r="F99" s="210"/>
      <c r="G99" s="210"/>
      <c r="H99" s="802"/>
      <c r="I99" s="803"/>
      <c r="J99" s="97"/>
    </row>
    <row r="100" spans="1:10" s="108" customFormat="1" x14ac:dyDescent="0.2">
      <c r="A100" s="1104"/>
      <c r="B100" s="110" t="s">
        <v>733</v>
      </c>
      <c r="C100" s="1120" t="s">
        <v>715</v>
      </c>
      <c r="D100" s="237" t="s">
        <v>10</v>
      </c>
      <c r="E100" s="210">
        <v>7</v>
      </c>
      <c r="F100" s="210"/>
      <c r="G100" s="210"/>
      <c r="H100" s="802"/>
      <c r="I100" s="803"/>
      <c r="J100" s="97"/>
    </row>
    <row r="101" spans="1:10" s="108" customFormat="1" ht="82.15" customHeight="1" x14ac:dyDescent="0.2">
      <c r="A101" s="1104"/>
      <c r="B101" s="110" t="s">
        <v>734</v>
      </c>
      <c r="C101" s="1120" t="s">
        <v>730</v>
      </c>
      <c r="D101" s="237" t="s">
        <v>10</v>
      </c>
      <c r="E101" s="210">
        <v>6</v>
      </c>
      <c r="F101" s="210"/>
      <c r="G101" s="210"/>
      <c r="H101" s="802"/>
      <c r="I101" s="803"/>
      <c r="J101" s="97"/>
    </row>
    <row r="102" spans="1:10" s="108" customFormat="1" x14ac:dyDescent="0.2">
      <c r="A102" s="1104"/>
      <c r="B102" s="110"/>
      <c r="C102" s="1120"/>
      <c r="D102" s="237"/>
      <c r="E102" s="210"/>
      <c r="F102" s="210"/>
      <c r="G102" s="210"/>
      <c r="H102" s="802"/>
      <c r="I102" s="803"/>
      <c r="J102" s="97"/>
    </row>
    <row r="103" spans="1:10" s="108" customFormat="1" ht="37.15" customHeight="1" x14ac:dyDescent="0.2">
      <c r="A103" s="1104" t="str">
        <f>$B$74</f>
        <v>IV.</v>
      </c>
      <c r="B103" s="110" t="s">
        <v>154</v>
      </c>
      <c r="C103" s="860" t="s">
        <v>865</v>
      </c>
      <c r="D103" s="237" t="s">
        <v>10</v>
      </c>
      <c r="E103" s="210">
        <v>2</v>
      </c>
      <c r="F103" s="210"/>
      <c r="G103" s="210"/>
      <c r="H103" s="802"/>
      <c r="I103" s="803"/>
      <c r="J103" s="97"/>
    </row>
    <row r="104" spans="1:10" s="108" customFormat="1" x14ac:dyDescent="0.2">
      <c r="A104" s="1104"/>
      <c r="B104" s="110"/>
      <c r="C104" s="255"/>
      <c r="D104" s="724"/>
      <c r="E104" s="726"/>
      <c r="F104" s="210"/>
      <c r="G104" s="210"/>
      <c r="H104" s="802"/>
      <c r="I104" s="803"/>
      <c r="J104" s="97"/>
    </row>
    <row r="105" spans="1:10" s="108" customFormat="1" ht="93" customHeight="1" x14ac:dyDescent="0.2">
      <c r="A105" s="1104" t="str">
        <f>$B$74</f>
        <v>IV.</v>
      </c>
      <c r="B105" s="110" t="s">
        <v>155</v>
      </c>
      <c r="C105" s="219" t="s">
        <v>732</v>
      </c>
      <c r="D105" s="237" t="s">
        <v>10</v>
      </c>
      <c r="E105" s="210">
        <v>2</v>
      </c>
      <c r="F105" s="210"/>
      <c r="G105" s="210"/>
      <c r="H105" s="802"/>
      <c r="I105" s="803"/>
      <c r="J105" s="97"/>
    </row>
    <row r="106" spans="1:10" s="108" customFormat="1" x14ac:dyDescent="0.2">
      <c r="A106" s="1104"/>
      <c r="B106" s="110"/>
      <c r="C106" s="255"/>
      <c r="D106" s="237"/>
      <c r="E106" s="210"/>
      <c r="F106" s="210"/>
      <c r="G106" s="210"/>
      <c r="H106" s="802"/>
      <c r="I106" s="803"/>
      <c r="J106" s="97"/>
    </row>
    <row r="107" spans="1:10" s="108" customFormat="1" ht="93" customHeight="1" x14ac:dyDescent="0.2">
      <c r="A107" s="1104" t="str">
        <f>$B$74</f>
        <v>IV.</v>
      </c>
      <c r="B107" s="110" t="s">
        <v>156</v>
      </c>
      <c r="C107" s="255" t="s">
        <v>162</v>
      </c>
      <c r="D107" s="237" t="s">
        <v>10</v>
      </c>
      <c r="E107" s="210">
        <v>2</v>
      </c>
      <c r="F107" s="210"/>
      <c r="G107" s="208"/>
      <c r="H107" s="802"/>
      <c r="I107" s="803"/>
      <c r="J107" s="97"/>
    </row>
    <row r="108" spans="1:10" s="108" customFormat="1" ht="60" x14ac:dyDescent="0.2">
      <c r="A108" s="1104"/>
      <c r="B108" s="110" t="s">
        <v>886</v>
      </c>
      <c r="C108" s="255" t="s">
        <v>888</v>
      </c>
      <c r="D108" s="237" t="s">
        <v>10</v>
      </c>
      <c r="E108" s="210">
        <v>2</v>
      </c>
      <c r="F108" s="210"/>
      <c r="G108" s="210"/>
      <c r="H108" s="802"/>
      <c r="I108" s="803"/>
      <c r="J108" s="97"/>
    </row>
    <row r="109" spans="1:10" s="108" customFormat="1" x14ac:dyDescent="0.2">
      <c r="A109" s="1104"/>
      <c r="B109" s="110"/>
      <c r="C109" s="255"/>
      <c r="D109" s="237"/>
      <c r="E109" s="210"/>
      <c r="F109" s="210"/>
      <c r="G109" s="210"/>
      <c r="H109" s="802"/>
      <c r="I109" s="803"/>
      <c r="J109" s="97"/>
    </row>
    <row r="110" spans="1:10" s="108" customFormat="1" ht="48" x14ac:dyDescent="0.2">
      <c r="A110" s="1104" t="str">
        <f>$B$74</f>
        <v>IV.</v>
      </c>
      <c r="B110" s="110" t="s">
        <v>157</v>
      </c>
      <c r="C110" s="219" t="s">
        <v>713</v>
      </c>
      <c r="D110" s="252" t="s">
        <v>10</v>
      </c>
      <c r="E110" s="826">
        <v>11</v>
      </c>
      <c r="F110" s="210"/>
      <c r="G110" s="210"/>
      <c r="H110" s="802"/>
      <c r="I110" s="803"/>
      <c r="J110" s="97"/>
    </row>
    <row r="111" spans="1:10" s="108" customFormat="1" x14ac:dyDescent="0.2">
      <c r="A111" s="1104"/>
      <c r="B111" s="110"/>
      <c r="C111" s="828"/>
      <c r="D111" s="829"/>
      <c r="E111" s="830"/>
      <c r="F111" s="210"/>
      <c r="G111" s="210"/>
      <c r="H111" s="802"/>
      <c r="I111" s="803"/>
      <c r="J111" s="97"/>
    </row>
    <row r="112" spans="1:10" s="108" customFormat="1" ht="24" x14ac:dyDescent="0.2">
      <c r="A112" s="1104" t="str">
        <f>$B$74</f>
        <v>IV.</v>
      </c>
      <c r="B112" s="110" t="s">
        <v>159</v>
      </c>
      <c r="C112" s="831" t="s">
        <v>710</v>
      </c>
      <c r="D112" s="252" t="s">
        <v>10</v>
      </c>
      <c r="E112" s="826">
        <v>13</v>
      </c>
      <c r="F112" s="210"/>
      <c r="G112" s="210"/>
      <c r="H112" s="802"/>
      <c r="I112" s="803"/>
      <c r="J112" s="97"/>
    </row>
    <row r="113" spans="1:10" s="108" customFormat="1" x14ac:dyDescent="0.2">
      <c r="A113" s="1104"/>
      <c r="B113" s="110"/>
      <c r="C113" s="828"/>
      <c r="D113" s="729"/>
      <c r="E113" s="727"/>
      <c r="F113" s="210"/>
      <c r="G113" s="210"/>
      <c r="H113" s="802"/>
      <c r="I113" s="803"/>
      <c r="J113" s="97"/>
    </row>
    <row r="114" spans="1:10" s="108" customFormat="1" ht="24" x14ac:dyDescent="0.2">
      <c r="A114" s="1104" t="str">
        <f>$B$74</f>
        <v>IV.</v>
      </c>
      <c r="B114" s="110" t="s">
        <v>161</v>
      </c>
      <c r="C114" s="219" t="s">
        <v>724</v>
      </c>
      <c r="D114" s="252" t="s">
        <v>8</v>
      </c>
      <c r="E114" s="210">
        <v>1928</v>
      </c>
      <c r="F114" s="210"/>
      <c r="G114" s="210"/>
      <c r="H114" s="802"/>
      <c r="I114" s="803"/>
      <c r="J114" s="97"/>
    </row>
    <row r="115" spans="1:10" s="108" customFormat="1" x14ac:dyDescent="0.2">
      <c r="A115" s="1104"/>
      <c r="B115" s="110"/>
      <c r="C115" s="219"/>
      <c r="D115" s="252"/>
      <c r="E115" s="210"/>
      <c r="F115" s="210"/>
      <c r="G115" s="210"/>
      <c r="H115" s="802"/>
      <c r="I115" s="803"/>
      <c r="J115" s="97"/>
    </row>
    <row r="116" spans="1:10" s="108" customFormat="1" ht="24" x14ac:dyDescent="0.2">
      <c r="A116" s="1104" t="str">
        <f>$B$74</f>
        <v>IV.</v>
      </c>
      <c r="B116" s="110" t="s">
        <v>163</v>
      </c>
      <c r="C116" s="1120" t="s">
        <v>863</v>
      </c>
      <c r="D116" s="252" t="s">
        <v>139</v>
      </c>
      <c r="E116" s="826">
        <v>1</v>
      </c>
      <c r="F116" s="210"/>
      <c r="G116" s="210"/>
      <c r="H116" s="802"/>
      <c r="I116" s="803"/>
      <c r="J116" s="97"/>
    </row>
    <row r="117" spans="1:10" s="108" customFormat="1" x14ac:dyDescent="0.2">
      <c r="A117" s="1104"/>
      <c r="B117" s="110"/>
      <c r="C117" s="828"/>
      <c r="D117" s="729"/>
      <c r="E117" s="727"/>
      <c r="F117" s="210"/>
      <c r="G117" s="210"/>
      <c r="H117" s="802"/>
      <c r="I117" s="803"/>
      <c r="J117" s="97"/>
    </row>
    <row r="118" spans="1:10" s="108" customFormat="1" x14ac:dyDescent="0.2">
      <c r="A118" s="1104" t="str">
        <f>$B$74</f>
        <v>IV.</v>
      </c>
      <c r="B118" s="110" t="s">
        <v>164</v>
      </c>
      <c r="C118" s="219" t="s">
        <v>711</v>
      </c>
      <c r="D118" s="252" t="s">
        <v>8</v>
      </c>
      <c r="E118" s="210">
        <v>1928</v>
      </c>
      <c r="F118" s="210"/>
      <c r="G118" s="210"/>
      <c r="H118" s="802"/>
      <c r="I118" s="803"/>
      <c r="J118" s="97"/>
    </row>
    <row r="119" spans="1:10" s="108" customFormat="1" x14ac:dyDescent="0.2">
      <c r="A119" s="1104"/>
      <c r="B119" s="110"/>
      <c r="C119" s="832"/>
      <c r="D119" s="729"/>
      <c r="E119" s="727"/>
      <c r="F119" s="210"/>
      <c r="G119" s="210"/>
      <c r="H119" s="802"/>
      <c r="I119" s="803"/>
      <c r="J119" s="97"/>
    </row>
    <row r="120" spans="1:10" s="108" customFormat="1" ht="24" x14ac:dyDescent="0.2">
      <c r="A120" s="1104" t="str">
        <f>$B$74</f>
        <v>IV.</v>
      </c>
      <c r="B120" s="110" t="s">
        <v>202</v>
      </c>
      <c r="C120" s="833" t="s">
        <v>712</v>
      </c>
      <c r="D120" s="252" t="s">
        <v>8</v>
      </c>
      <c r="E120" s="210">
        <v>1928</v>
      </c>
      <c r="F120" s="210"/>
      <c r="G120" s="210"/>
      <c r="H120" s="802"/>
      <c r="I120" s="803"/>
      <c r="J120" s="97"/>
    </row>
    <row r="121" spans="1:10" s="108" customFormat="1" x14ac:dyDescent="0.2">
      <c r="A121" s="1104"/>
      <c r="B121" s="110"/>
      <c r="C121" s="219"/>
      <c r="D121" s="237"/>
      <c r="E121" s="323"/>
      <c r="F121" s="210"/>
      <c r="G121" s="210"/>
      <c r="H121" s="802"/>
      <c r="I121" s="803"/>
      <c r="J121" s="97"/>
    </row>
    <row r="122" spans="1:10" s="108" customFormat="1" x14ac:dyDescent="0.2">
      <c r="A122" s="1104" t="str">
        <f>$B$74</f>
        <v>IV.</v>
      </c>
      <c r="B122" s="110" t="s">
        <v>214</v>
      </c>
      <c r="C122" s="219" t="s">
        <v>278</v>
      </c>
      <c r="D122" s="729" t="s">
        <v>279</v>
      </c>
      <c r="E122" s="728">
        <v>0.1</v>
      </c>
      <c r="F122" s="210"/>
      <c r="G122" s="210"/>
      <c r="H122" s="802"/>
      <c r="I122" s="803"/>
      <c r="J122" s="97"/>
    </row>
    <row r="123" spans="1:10" s="108" customFormat="1" x14ac:dyDescent="0.2">
      <c r="A123" s="1104"/>
      <c r="B123" s="110"/>
      <c r="C123" s="255"/>
      <c r="D123" s="237"/>
      <c r="E123" s="323"/>
      <c r="F123" s="210"/>
      <c r="G123" s="210"/>
      <c r="H123" s="802"/>
      <c r="I123" s="803"/>
      <c r="J123" s="97"/>
    </row>
    <row r="124" spans="1:10" s="89" customFormat="1" ht="14.25" customHeight="1" thickBot="1" x14ac:dyDescent="0.25">
      <c r="A124" s="1106"/>
      <c r="B124" s="812"/>
      <c r="C124" s="861" t="str">
        <f>CONCATENATE(B74," ",C74," - SKUPAJ:")</f>
        <v>IV.  VODOVODNI MATERIAL - SKUPAJ:</v>
      </c>
      <c r="D124" s="243"/>
      <c r="E124" s="335"/>
      <c r="F124" s="212"/>
      <c r="G124" s="212"/>
    </row>
    <row r="125" spans="1:10" s="89" customFormat="1" x14ac:dyDescent="0.2">
      <c r="A125" s="1107"/>
      <c r="B125" s="815"/>
      <c r="C125" s="816"/>
      <c r="D125" s="244"/>
      <c r="E125" s="336"/>
      <c r="F125" s="207"/>
      <c r="G125" s="207"/>
    </row>
    <row r="126" spans="1:10" s="724" customFormat="1" x14ac:dyDescent="0.2">
      <c r="A126" s="1110"/>
      <c r="B126" s="287"/>
      <c r="C126" s="834"/>
      <c r="D126" s="242"/>
      <c r="E126" s="323"/>
      <c r="F126" s="210"/>
      <c r="G126" s="210"/>
      <c r="H126" s="822"/>
      <c r="I126" s="823"/>
      <c r="J126" s="803"/>
    </row>
    <row r="127" spans="1:10" ht="15.75" x14ac:dyDescent="0.2">
      <c r="A127" s="1103"/>
      <c r="B127" s="484" t="s">
        <v>136</v>
      </c>
      <c r="C127" s="474" t="s">
        <v>112</v>
      </c>
      <c r="D127" s="485"/>
      <c r="E127" s="486"/>
      <c r="F127" s="476"/>
      <c r="G127" s="487"/>
    </row>
    <row r="128" spans="1:10" x14ac:dyDescent="0.2">
      <c r="B128" s="818"/>
      <c r="C128" s="798"/>
    </row>
    <row r="129" spans="1:10" s="108" customFormat="1" x14ac:dyDescent="0.2">
      <c r="A129" s="1104" t="str">
        <f>$B$127</f>
        <v>V.</v>
      </c>
      <c r="B129" s="277">
        <f>1</f>
        <v>1</v>
      </c>
      <c r="C129" s="255" t="s">
        <v>113</v>
      </c>
      <c r="D129" s="237" t="s">
        <v>114</v>
      </c>
      <c r="E129" s="323">
        <v>16</v>
      </c>
      <c r="F129" s="210"/>
      <c r="G129" s="210"/>
      <c r="H129" s="802"/>
      <c r="I129" s="803"/>
      <c r="J129" s="804"/>
    </row>
    <row r="130" spans="1:10" s="108" customFormat="1" x14ac:dyDescent="0.2">
      <c r="A130" s="1105"/>
      <c r="B130" s="277"/>
      <c r="C130" s="255" t="s">
        <v>38</v>
      </c>
      <c r="D130" s="242"/>
      <c r="E130" s="323"/>
      <c r="F130" s="210"/>
      <c r="G130" s="210"/>
      <c r="H130" s="802"/>
      <c r="I130" s="803"/>
      <c r="J130" s="804"/>
    </row>
    <row r="131" spans="1:10" s="108" customFormat="1" ht="24" x14ac:dyDescent="0.2">
      <c r="A131" s="1104" t="str">
        <f>$B$127</f>
        <v>V.</v>
      </c>
      <c r="B131" s="110">
        <f>COUNT($A$129:B130)+1</f>
        <v>2</v>
      </c>
      <c r="C131" s="255" t="s">
        <v>259</v>
      </c>
      <c r="D131" s="237" t="s">
        <v>114</v>
      </c>
      <c r="E131" s="323">
        <v>24</v>
      </c>
      <c r="F131" s="210"/>
      <c r="G131" s="210"/>
      <c r="H131" s="802"/>
      <c r="I131" s="803"/>
      <c r="J131" s="97"/>
    </row>
    <row r="132" spans="1:10" s="108" customFormat="1" x14ac:dyDescent="0.2">
      <c r="A132" s="1104"/>
      <c r="B132" s="277"/>
      <c r="C132" s="255"/>
      <c r="D132" s="237"/>
      <c r="E132" s="323"/>
      <c r="F132" s="210"/>
      <c r="G132" s="210"/>
      <c r="H132" s="802"/>
      <c r="I132" s="803"/>
      <c r="J132" s="97"/>
    </row>
    <row r="133" spans="1:10" s="108" customFormat="1" ht="48" x14ac:dyDescent="0.2">
      <c r="A133" s="1104" t="str">
        <f>$B$127</f>
        <v>V.</v>
      </c>
      <c r="B133" s="110">
        <f>COUNT($A$129:B132)+1</f>
        <v>3</v>
      </c>
      <c r="C133" s="224" t="s">
        <v>272</v>
      </c>
      <c r="D133" s="237" t="s">
        <v>116</v>
      </c>
      <c r="E133" s="323">
        <v>1928</v>
      </c>
      <c r="F133" s="210"/>
      <c r="G133" s="210"/>
      <c r="H133" s="802"/>
      <c r="I133" s="803"/>
      <c r="J133" s="804"/>
    </row>
    <row r="134" spans="1:10" s="108" customFormat="1" x14ac:dyDescent="0.2">
      <c r="A134" s="1105"/>
      <c r="B134" s="277"/>
      <c r="C134" s="255" t="s">
        <v>38</v>
      </c>
      <c r="D134" s="242"/>
      <c r="E134" s="323"/>
      <c r="F134" s="210"/>
      <c r="G134" s="210"/>
      <c r="H134" s="802"/>
      <c r="I134" s="803"/>
      <c r="J134" s="804"/>
    </row>
    <row r="135" spans="1:10" s="108" customFormat="1" x14ac:dyDescent="0.2">
      <c r="A135" s="1104" t="str">
        <f>$B$127</f>
        <v>V.</v>
      </c>
      <c r="B135" s="110">
        <f>COUNT($A$129:B134)+1</f>
        <v>4</v>
      </c>
      <c r="C135" s="255" t="s">
        <v>281</v>
      </c>
      <c r="D135" s="237" t="s">
        <v>10</v>
      </c>
      <c r="E135" s="323">
        <v>1</v>
      </c>
      <c r="F135" s="210"/>
      <c r="G135" s="210"/>
      <c r="H135" s="802"/>
      <c r="I135" s="803"/>
      <c r="J135" s="804"/>
    </row>
    <row r="136" spans="1:10" s="108" customFormat="1" x14ac:dyDescent="0.2">
      <c r="A136" s="1105"/>
      <c r="B136" s="277"/>
      <c r="C136" s="255" t="s">
        <v>38</v>
      </c>
      <c r="D136" s="242"/>
      <c r="E136" s="323"/>
      <c r="F136" s="210"/>
      <c r="G136" s="210"/>
      <c r="H136" s="802"/>
      <c r="I136" s="803"/>
      <c r="J136" s="804"/>
    </row>
    <row r="137" spans="1:10" s="108" customFormat="1" x14ac:dyDescent="0.2">
      <c r="A137" s="1104" t="str">
        <f>$B$127</f>
        <v>V.</v>
      </c>
      <c r="B137" s="110">
        <f>COUNT($A$129:B136)+1</f>
        <v>5</v>
      </c>
      <c r="C137" s="255" t="s">
        <v>282</v>
      </c>
      <c r="D137" s="237" t="s">
        <v>10</v>
      </c>
      <c r="E137" s="323">
        <v>1</v>
      </c>
      <c r="F137" s="210"/>
      <c r="G137" s="210"/>
      <c r="H137" s="802"/>
      <c r="I137" s="803"/>
      <c r="J137" s="804"/>
    </row>
    <row r="138" spans="1:10" s="724" customFormat="1" x14ac:dyDescent="0.2">
      <c r="A138" s="1110"/>
      <c r="B138" s="287"/>
      <c r="C138" s="834"/>
      <c r="D138" s="242"/>
      <c r="E138" s="323"/>
      <c r="F138" s="210"/>
      <c r="G138" s="210"/>
      <c r="H138" s="823"/>
      <c r="I138" s="803"/>
      <c r="J138" s="804"/>
    </row>
    <row r="139" spans="1:10" s="89" customFormat="1" ht="13.5" thickBot="1" x14ac:dyDescent="0.25">
      <c r="A139" s="1106"/>
      <c r="B139" s="812"/>
      <c r="C139" s="813" t="str">
        <f>CONCATENATE(B127," ",C127," - SKUPAJ:")</f>
        <v>V. OSTALA DELA - SKUPAJ:</v>
      </c>
      <c r="D139" s="243"/>
      <c r="E139" s="335"/>
      <c r="F139" s="212"/>
      <c r="G139" s="212"/>
    </row>
    <row r="140" spans="1:10" s="89" customFormat="1" x14ac:dyDescent="0.2">
      <c r="A140" s="1107"/>
      <c r="B140" s="815"/>
      <c r="C140" s="820"/>
      <c r="D140" s="249"/>
      <c r="E140" s="337"/>
      <c r="F140" s="213"/>
      <c r="G140" s="213"/>
    </row>
    <row r="141" spans="1:10" s="89" customFormat="1" x14ac:dyDescent="0.2">
      <c r="A141" s="1107"/>
      <c r="B141" s="815"/>
      <c r="C141" s="820"/>
      <c r="D141" s="249"/>
      <c r="E141" s="337"/>
      <c r="F141" s="213"/>
      <c r="G141" s="213"/>
    </row>
    <row r="142" spans="1:10" s="89" customFormat="1" x14ac:dyDescent="0.2">
      <c r="A142" s="1107"/>
      <c r="B142" s="815"/>
      <c r="C142" s="820"/>
      <c r="D142" s="249"/>
      <c r="E142" s="337"/>
      <c r="F142" s="213"/>
      <c r="G142" s="213"/>
    </row>
    <row r="143" spans="1:10" s="839" customFormat="1" x14ac:dyDescent="0.2">
      <c r="A143" s="1111"/>
      <c r="B143" s="837"/>
      <c r="C143" s="838"/>
      <c r="D143" s="246"/>
      <c r="E143" s="338"/>
      <c r="F143" s="213"/>
      <c r="G143" s="213"/>
    </row>
    <row r="144" spans="1:10" s="94" customFormat="1" ht="54" customHeight="1" x14ac:dyDescent="0.25">
      <c r="A144" s="1112"/>
      <c r="B144" s="841"/>
      <c r="C144" s="1148" t="s">
        <v>380</v>
      </c>
      <c r="D144" s="1148"/>
      <c r="E144" s="1148"/>
      <c r="F144" s="1148"/>
      <c r="G144" s="482"/>
    </row>
    <row r="145" spans="1:10" s="839" customFormat="1" ht="14.25" customHeight="1" x14ac:dyDescent="0.2">
      <c r="A145" s="1113"/>
      <c r="B145" s="843"/>
      <c r="C145" s="844"/>
      <c r="D145" s="247"/>
      <c r="E145" s="339"/>
      <c r="F145" s="214"/>
      <c r="G145" s="214"/>
    </row>
    <row r="146" spans="1:10" s="839" customFormat="1" ht="12.75" customHeight="1" x14ac:dyDescent="0.2">
      <c r="A146" s="1101"/>
      <c r="B146" s="845"/>
      <c r="C146" s="846"/>
      <c r="D146" s="248"/>
      <c r="E146" s="323"/>
      <c r="F146" s="210"/>
      <c r="G146" s="210"/>
    </row>
    <row r="147" spans="1:10" s="89" customFormat="1" x14ac:dyDescent="0.2">
      <c r="A147" s="1114"/>
      <c r="B147" s="852"/>
      <c r="C147" s="853"/>
      <c r="D147" s="249"/>
      <c r="E147" s="337"/>
      <c r="F147" s="216"/>
      <c r="G147" s="216"/>
      <c r="I147" s="850"/>
      <c r="J147" s="850"/>
    </row>
    <row r="148" spans="1:10" s="89" customFormat="1" x14ac:dyDescent="0.2">
      <c r="A148" s="1107"/>
      <c r="B148" s="232" t="str">
        <f>B11</f>
        <v>I.</v>
      </c>
      <c r="C148" s="266" t="str">
        <f>+C11</f>
        <v>PREDDELA</v>
      </c>
      <c r="D148" s="263"/>
      <c r="E148" s="341"/>
      <c r="F148" s="233"/>
      <c r="G148" s="233"/>
    </row>
    <row r="149" spans="1:10" s="839" customFormat="1" x14ac:dyDescent="0.2">
      <c r="A149" s="1111"/>
      <c r="B149" s="837"/>
      <c r="C149" s="838"/>
      <c r="D149" s="246"/>
      <c r="E149" s="338"/>
      <c r="F149" s="213"/>
      <c r="G149" s="213"/>
    </row>
    <row r="150" spans="1:10" s="89" customFormat="1" x14ac:dyDescent="0.2">
      <c r="A150" s="1107"/>
      <c r="B150" s="232" t="str">
        <f>B34</f>
        <v>II.</v>
      </c>
      <c r="C150" s="266" t="str">
        <f>+C34</f>
        <v>ZEMELJSKA DELA</v>
      </c>
      <c r="D150" s="263"/>
      <c r="E150" s="341"/>
      <c r="F150" s="233"/>
      <c r="G150" s="233"/>
    </row>
    <row r="151" spans="1:10" s="89" customFormat="1" x14ac:dyDescent="0.2">
      <c r="A151" s="1107"/>
      <c r="B151" s="132"/>
      <c r="C151" s="117"/>
      <c r="D151" s="246"/>
      <c r="E151" s="337"/>
      <c r="F151" s="213"/>
      <c r="G151" s="213"/>
    </row>
    <row r="152" spans="1:10" s="89" customFormat="1" x14ac:dyDescent="0.2">
      <c r="A152" s="1107"/>
      <c r="B152" s="232" t="str">
        <f>B65</f>
        <v>III.</v>
      </c>
      <c r="C152" s="266" t="str">
        <f>+C65</f>
        <v>GRADBENA DELA</v>
      </c>
      <c r="D152" s="263"/>
      <c r="E152" s="341"/>
      <c r="F152" s="233"/>
      <c r="G152" s="233"/>
    </row>
    <row r="153" spans="1:10" s="89" customFormat="1" x14ac:dyDescent="0.2">
      <c r="A153" s="1107"/>
      <c r="B153" s="132"/>
      <c r="C153" s="117"/>
      <c r="D153" s="246"/>
      <c r="E153" s="337"/>
      <c r="F153" s="213"/>
      <c r="G153" s="213"/>
    </row>
    <row r="154" spans="1:10" s="89" customFormat="1" x14ac:dyDescent="0.2">
      <c r="A154" s="1107"/>
      <c r="B154" s="232" t="str">
        <f>B74</f>
        <v>IV.</v>
      </c>
      <c r="C154" s="264" t="str">
        <f>+C74</f>
        <v xml:space="preserve"> VODOVODNI MATERIAL</v>
      </c>
      <c r="D154" s="264"/>
      <c r="E154" s="342"/>
      <c r="F154" s="233"/>
      <c r="G154" s="233"/>
    </row>
    <row r="155" spans="1:10" s="89" customFormat="1" x14ac:dyDescent="0.2">
      <c r="A155" s="1107"/>
      <c r="B155" s="132"/>
      <c r="C155" s="117"/>
      <c r="D155" s="246"/>
      <c r="E155" s="337"/>
      <c r="F155" s="213"/>
      <c r="G155" s="213"/>
    </row>
    <row r="156" spans="1:10" s="89" customFormat="1" ht="13.5" thickBot="1" x14ac:dyDescent="0.25">
      <c r="A156" s="1107"/>
      <c r="B156" s="265" t="str">
        <f>B127</f>
        <v>V.</v>
      </c>
      <c r="C156" s="119" t="str">
        <f>+C127</f>
        <v>OSTALA DELA</v>
      </c>
      <c r="D156" s="250"/>
      <c r="E156" s="343"/>
      <c r="F156" s="217"/>
      <c r="G156" s="217"/>
    </row>
    <row r="157" spans="1:10" s="839" customFormat="1" ht="13.5" thickTop="1" x14ac:dyDescent="0.2">
      <c r="A157" s="1115"/>
      <c r="B157" s="135"/>
      <c r="C157" s="122"/>
      <c r="D157" s="251"/>
      <c r="E157" s="344"/>
      <c r="F157" s="204"/>
      <c r="G157" s="204"/>
      <c r="J157" s="854"/>
    </row>
    <row r="158" spans="1:10" s="89" customFormat="1" ht="13.5" thickBot="1" x14ac:dyDescent="0.25">
      <c r="A158" s="1116"/>
      <c r="B158" s="856"/>
      <c r="C158" s="862" t="s">
        <v>284</v>
      </c>
      <c r="D158" s="262"/>
      <c r="E158" s="345"/>
      <c r="F158" s="231"/>
      <c r="G158" s="231"/>
    </row>
    <row r="159" spans="1:10" s="839" customFormat="1" x14ac:dyDescent="0.2">
      <c r="A159" s="1117"/>
      <c r="B159" s="837"/>
      <c r="C159" s="838"/>
      <c r="D159" s="246"/>
      <c r="E159" s="338"/>
      <c r="F159" s="213"/>
      <c r="G159" s="210"/>
    </row>
    <row r="160" spans="1:10" s="108" customFormat="1" ht="12" x14ac:dyDescent="0.2">
      <c r="A160" s="1105"/>
      <c r="B160" s="257"/>
      <c r="C160" s="110"/>
      <c r="D160" s="245"/>
      <c r="E160" s="319"/>
      <c r="F160" s="208"/>
      <c r="G160" s="208"/>
    </row>
    <row r="161" spans="1:7" s="108" customFormat="1" ht="12" x14ac:dyDescent="0.2">
      <c r="A161" s="1105"/>
      <c r="B161" s="257"/>
      <c r="C161" s="110"/>
      <c r="D161" s="245"/>
      <c r="E161" s="319"/>
      <c r="F161" s="208"/>
      <c r="G161" s="208"/>
    </row>
    <row r="162" spans="1:7" s="108" customFormat="1" ht="12" x14ac:dyDescent="0.2">
      <c r="A162" s="1105"/>
      <c r="B162" s="257"/>
      <c r="C162" s="110"/>
      <c r="D162" s="245"/>
      <c r="E162" s="319"/>
      <c r="F162" s="208"/>
      <c r="G162" s="208"/>
    </row>
    <row r="163" spans="1:7" s="108" customFormat="1" ht="12" x14ac:dyDescent="0.2">
      <c r="A163" s="1105"/>
      <c r="B163" s="257"/>
      <c r="C163" s="110"/>
      <c r="D163" s="245"/>
      <c r="E163" s="319"/>
      <c r="F163" s="208"/>
      <c r="G163" s="208"/>
    </row>
    <row r="164" spans="1:7" s="108" customFormat="1" ht="12" x14ac:dyDescent="0.2">
      <c r="A164" s="1105"/>
      <c r="B164" s="257"/>
      <c r="C164" s="110"/>
      <c r="D164" s="245"/>
      <c r="E164" s="319"/>
      <c r="F164" s="208"/>
      <c r="G164" s="208"/>
    </row>
    <row r="165" spans="1:7" s="108" customFormat="1" ht="12" x14ac:dyDescent="0.2">
      <c r="A165" s="1105"/>
      <c r="B165" s="257"/>
      <c r="C165" s="110"/>
      <c r="D165" s="245"/>
      <c r="E165" s="319"/>
      <c r="F165" s="208"/>
      <c r="G165" s="208"/>
    </row>
    <row r="166" spans="1:7" s="108" customFormat="1" ht="12" x14ac:dyDescent="0.2">
      <c r="A166" s="1105"/>
      <c r="B166" s="257"/>
      <c r="C166" s="110"/>
      <c r="D166" s="245"/>
      <c r="E166" s="319"/>
      <c r="F166" s="208"/>
      <c r="G166" s="208"/>
    </row>
    <row r="167" spans="1:7" s="108" customFormat="1" ht="12" x14ac:dyDescent="0.2">
      <c r="A167" s="1105"/>
      <c r="B167" s="257"/>
      <c r="C167" s="110"/>
      <c r="D167" s="245"/>
      <c r="E167" s="319"/>
      <c r="F167" s="208"/>
      <c r="G167" s="208"/>
    </row>
    <row r="168" spans="1:7" s="108" customFormat="1" ht="12" x14ac:dyDescent="0.2">
      <c r="A168" s="1105"/>
      <c r="B168" s="257"/>
      <c r="C168" s="110"/>
      <c r="D168" s="245"/>
      <c r="E168" s="319"/>
      <c r="F168" s="208"/>
      <c r="G168" s="208"/>
    </row>
    <row r="169" spans="1:7" s="108" customFormat="1" ht="12" x14ac:dyDescent="0.2">
      <c r="A169" s="1105"/>
      <c r="B169" s="257"/>
      <c r="C169" s="110"/>
      <c r="D169" s="245"/>
      <c r="E169" s="319"/>
      <c r="F169" s="208"/>
      <c r="G169" s="208"/>
    </row>
    <row r="170" spans="1:7" s="108" customFormat="1" ht="12" x14ac:dyDescent="0.2">
      <c r="A170" s="1105"/>
      <c r="B170" s="257"/>
      <c r="C170" s="110"/>
      <c r="D170" s="245"/>
      <c r="E170" s="319"/>
      <c r="F170" s="208"/>
      <c r="G170" s="208"/>
    </row>
    <row r="171" spans="1:7" s="108" customFormat="1" ht="12" x14ac:dyDescent="0.2">
      <c r="A171" s="1105"/>
      <c r="B171" s="257"/>
      <c r="C171" s="110"/>
      <c r="D171" s="245"/>
      <c r="E171" s="319"/>
      <c r="F171" s="208"/>
      <c r="G171" s="208"/>
    </row>
    <row r="172" spans="1:7" s="108" customFormat="1" ht="12" x14ac:dyDescent="0.2">
      <c r="A172" s="1105"/>
      <c r="B172" s="257"/>
      <c r="C172" s="110"/>
      <c r="D172" s="245"/>
      <c r="E172" s="319"/>
      <c r="F172" s="208"/>
      <c r="G172" s="208"/>
    </row>
    <row r="173" spans="1:7" s="108" customFormat="1" ht="12" x14ac:dyDescent="0.2">
      <c r="A173" s="1105"/>
      <c r="B173" s="257"/>
      <c r="C173" s="110"/>
      <c r="D173" s="245"/>
      <c r="E173" s="319"/>
      <c r="F173" s="208"/>
      <c r="G173" s="208"/>
    </row>
    <row r="174" spans="1:7" s="108" customFormat="1" ht="12" x14ac:dyDescent="0.2">
      <c r="A174" s="1105"/>
      <c r="B174" s="257"/>
      <c r="C174" s="110"/>
      <c r="D174" s="245"/>
      <c r="E174" s="319"/>
      <c r="F174" s="208"/>
      <c r="G174" s="208"/>
    </row>
    <row r="175" spans="1:7" s="108" customFormat="1" ht="12" x14ac:dyDescent="0.2">
      <c r="A175" s="1105"/>
      <c r="B175" s="257"/>
      <c r="C175" s="110"/>
      <c r="D175" s="245"/>
      <c r="E175" s="319"/>
      <c r="F175" s="208"/>
      <c r="G175" s="208"/>
    </row>
    <row r="176" spans="1:7" s="108" customFormat="1" ht="12" x14ac:dyDescent="0.2">
      <c r="A176" s="1105"/>
      <c r="B176" s="257"/>
      <c r="C176" s="110"/>
      <c r="D176" s="245"/>
      <c r="E176" s="319"/>
      <c r="F176" s="208"/>
      <c r="G176" s="208"/>
    </row>
    <row r="177" spans="1:7" s="108" customFormat="1" ht="12" x14ac:dyDescent="0.2">
      <c r="A177" s="1105"/>
      <c r="B177" s="257"/>
      <c r="C177" s="110"/>
      <c r="D177" s="245"/>
      <c r="E177" s="319"/>
      <c r="F177" s="208"/>
      <c r="G177" s="208"/>
    </row>
    <row r="178" spans="1:7" s="108" customFormat="1" ht="12" x14ac:dyDescent="0.2">
      <c r="A178" s="1105"/>
      <c r="B178" s="257"/>
      <c r="C178" s="110"/>
      <c r="D178" s="245"/>
      <c r="E178" s="319"/>
      <c r="F178" s="208"/>
      <c r="G178" s="208"/>
    </row>
    <row r="179" spans="1:7" s="108" customFormat="1" ht="12" x14ac:dyDescent="0.2">
      <c r="A179" s="1105"/>
      <c r="B179" s="257"/>
      <c r="C179" s="110"/>
      <c r="D179" s="245"/>
      <c r="E179" s="319"/>
      <c r="F179" s="208"/>
      <c r="G179" s="208"/>
    </row>
    <row r="180" spans="1:7" s="108" customFormat="1" ht="12" x14ac:dyDescent="0.2">
      <c r="A180" s="1105"/>
      <c r="B180" s="257"/>
      <c r="C180" s="110"/>
      <c r="D180" s="245"/>
      <c r="E180" s="319"/>
      <c r="F180" s="208"/>
      <c r="G180" s="208"/>
    </row>
    <row r="181" spans="1:7" s="108" customFormat="1" ht="12" x14ac:dyDescent="0.2">
      <c r="A181" s="1105"/>
      <c r="B181" s="257"/>
      <c r="C181" s="110"/>
      <c r="D181" s="245"/>
      <c r="E181" s="319"/>
      <c r="F181" s="208"/>
      <c r="G181" s="208"/>
    </row>
    <row r="182" spans="1:7" s="108" customFormat="1" ht="12" x14ac:dyDescent="0.2">
      <c r="A182" s="1105"/>
      <c r="B182" s="257"/>
      <c r="C182" s="110"/>
      <c r="D182" s="245"/>
      <c r="E182" s="319"/>
      <c r="F182" s="208"/>
      <c r="G182" s="208"/>
    </row>
    <row r="183" spans="1:7" s="108" customFormat="1" ht="12" x14ac:dyDescent="0.2">
      <c r="A183" s="1105"/>
      <c r="B183" s="257"/>
      <c r="C183" s="110"/>
      <c r="D183" s="245"/>
      <c r="E183" s="319"/>
      <c r="F183" s="208"/>
      <c r="G183" s="208"/>
    </row>
    <row r="184" spans="1:7" s="108" customFormat="1" ht="12" x14ac:dyDescent="0.2">
      <c r="A184" s="1105"/>
      <c r="B184" s="257"/>
      <c r="C184" s="110"/>
      <c r="D184" s="245"/>
      <c r="E184" s="319"/>
      <c r="F184" s="208"/>
      <c r="G184" s="208"/>
    </row>
    <row r="185" spans="1:7" s="108" customFormat="1" ht="12" x14ac:dyDescent="0.2">
      <c r="A185" s="1105"/>
      <c r="B185" s="257"/>
      <c r="C185" s="110"/>
      <c r="D185" s="245"/>
      <c r="E185" s="319"/>
      <c r="F185" s="208"/>
      <c r="G185" s="208"/>
    </row>
    <row r="186" spans="1:7" s="108" customFormat="1" ht="12" x14ac:dyDescent="0.2">
      <c r="A186" s="1105"/>
      <c r="B186" s="257"/>
      <c r="C186" s="110"/>
      <c r="D186" s="245"/>
      <c r="E186" s="319"/>
      <c r="F186" s="208"/>
      <c r="G186" s="208"/>
    </row>
    <row r="187" spans="1:7" s="108" customFormat="1" ht="12" x14ac:dyDescent="0.2">
      <c r="A187" s="1105"/>
      <c r="B187" s="257"/>
      <c r="C187" s="110"/>
      <c r="D187" s="245"/>
      <c r="E187" s="319"/>
      <c r="F187" s="208"/>
      <c r="G187" s="208"/>
    </row>
    <row r="188" spans="1:7" s="108" customFormat="1" ht="12" x14ac:dyDescent="0.2">
      <c r="A188" s="1105"/>
      <c r="B188" s="257"/>
      <c r="C188" s="110"/>
      <c r="D188" s="245"/>
      <c r="E188" s="319"/>
      <c r="F188" s="208"/>
      <c r="G188" s="208"/>
    </row>
    <row r="189" spans="1:7" s="108" customFormat="1" ht="12" x14ac:dyDescent="0.2">
      <c r="A189" s="1105"/>
      <c r="B189" s="257"/>
      <c r="C189" s="110"/>
      <c r="D189" s="245"/>
      <c r="E189" s="319"/>
      <c r="F189" s="208"/>
      <c r="G189" s="208"/>
    </row>
    <row r="190" spans="1:7" s="108" customFormat="1" ht="12" x14ac:dyDescent="0.2">
      <c r="A190" s="1105"/>
      <c r="B190" s="257"/>
      <c r="C190" s="110"/>
      <c r="D190" s="245"/>
      <c r="E190" s="319"/>
      <c r="F190" s="208"/>
      <c r="G190" s="208"/>
    </row>
    <row r="191" spans="1:7" s="108" customFormat="1" ht="12" x14ac:dyDescent="0.2">
      <c r="A191" s="1105"/>
      <c r="B191" s="257"/>
      <c r="C191" s="110"/>
      <c r="D191" s="245"/>
      <c r="E191" s="319"/>
      <c r="F191" s="208"/>
      <c r="G191" s="208"/>
    </row>
    <row r="192" spans="1:7" s="108" customFormat="1" ht="12" x14ac:dyDescent="0.2">
      <c r="A192" s="1105"/>
      <c r="B192" s="257"/>
      <c r="C192" s="110"/>
      <c r="D192" s="245"/>
      <c r="E192" s="319"/>
      <c r="F192" s="208"/>
      <c r="G192" s="208"/>
    </row>
    <row r="193" spans="1:7" s="108" customFormat="1" ht="12" x14ac:dyDescent="0.2">
      <c r="A193" s="1105"/>
      <c r="B193" s="257"/>
      <c r="C193" s="110"/>
      <c r="D193" s="245"/>
      <c r="E193" s="319"/>
      <c r="F193" s="208"/>
      <c r="G193" s="208"/>
    </row>
    <row r="194" spans="1:7" s="108" customFormat="1" ht="12" x14ac:dyDescent="0.2">
      <c r="A194" s="1105"/>
      <c r="B194" s="257"/>
      <c r="C194" s="110"/>
      <c r="D194" s="245"/>
      <c r="E194" s="319"/>
      <c r="F194" s="208"/>
      <c r="G194" s="208"/>
    </row>
    <row r="195" spans="1:7" s="108" customFormat="1" ht="12" x14ac:dyDescent="0.2">
      <c r="A195" s="1105"/>
      <c r="B195" s="257"/>
      <c r="C195" s="110"/>
      <c r="D195" s="245"/>
      <c r="E195" s="319"/>
      <c r="F195" s="208"/>
      <c r="G195" s="208"/>
    </row>
    <row r="196" spans="1:7" s="108" customFormat="1" ht="12" x14ac:dyDescent="0.2">
      <c r="A196" s="1105"/>
      <c r="B196" s="257"/>
      <c r="C196" s="110"/>
      <c r="D196" s="245"/>
      <c r="E196" s="319"/>
      <c r="F196" s="208"/>
      <c r="G196" s="208"/>
    </row>
    <row r="197" spans="1:7" s="108" customFormat="1" ht="12" x14ac:dyDescent="0.2">
      <c r="A197" s="1105"/>
      <c r="B197" s="257"/>
      <c r="C197" s="110"/>
      <c r="D197" s="245"/>
      <c r="E197" s="319"/>
      <c r="F197" s="208"/>
      <c r="G197" s="208"/>
    </row>
    <row r="198" spans="1:7" s="108" customFormat="1" ht="12" x14ac:dyDescent="0.2">
      <c r="A198" s="1105"/>
      <c r="B198" s="257"/>
      <c r="C198" s="110"/>
      <c r="D198" s="245"/>
      <c r="E198" s="319"/>
      <c r="F198" s="208"/>
      <c r="G198" s="208"/>
    </row>
    <row r="199" spans="1:7" s="108" customFormat="1" ht="12" x14ac:dyDescent="0.2">
      <c r="A199" s="1105"/>
      <c r="B199" s="257"/>
      <c r="C199" s="110"/>
      <c r="D199" s="245"/>
      <c r="E199" s="319"/>
      <c r="F199" s="208"/>
      <c r="G199" s="208"/>
    </row>
    <row r="200" spans="1:7" s="108" customFormat="1" ht="12" x14ac:dyDescent="0.2">
      <c r="A200" s="1105"/>
      <c r="B200" s="257"/>
      <c r="C200" s="110"/>
      <c r="D200" s="245"/>
      <c r="E200" s="319"/>
      <c r="F200" s="208"/>
      <c r="G200" s="208"/>
    </row>
    <row r="201" spans="1:7" s="108" customFormat="1" ht="12" x14ac:dyDescent="0.2">
      <c r="A201" s="1105"/>
      <c r="B201" s="257"/>
      <c r="C201" s="110"/>
      <c r="D201" s="245"/>
      <c r="E201" s="319"/>
      <c r="F201" s="208"/>
      <c r="G201" s="208"/>
    </row>
    <row r="202" spans="1:7" s="108" customFormat="1" ht="12" x14ac:dyDescent="0.2">
      <c r="A202" s="1105"/>
      <c r="B202" s="257"/>
      <c r="C202" s="110"/>
      <c r="D202" s="245"/>
      <c r="E202" s="319"/>
      <c r="F202" s="208"/>
      <c r="G202" s="208"/>
    </row>
    <row r="203" spans="1:7" s="108" customFormat="1" ht="12" x14ac:dyDescent="0.2">
      <c r="A203" s="1105"/>
      <c r="B203" s="257"/>
      <c r="C203" s="110"/>
      <c r="D203" s="245"/>
      <c r="E203" s="319"/>
      <c r="F203" s="208"/>
      <c r="G203" s="208"/>
    </row>
    <row r="204" spans="1:7" s="108" customFormat="1" ht="12" x14ac:dyDescent="0.2">
      <c r="A204" s="1105"/>
      <c r="B204" s="257"/>
      <c r="C204" s="110"/>
      <c r="D204" s="245"/>
      <c r="E204" s="319"/>
      <c r="F204" s="208"/>
      <c r="G204" s="208"/>
    </row>
    <row r="205" spans="1:7" s="108" customFormat="1" ht="12" x14ac:dyDescent="0.2">
      <c r="A205" s="1105"/>
      <c r="B205" s="257"/>
      <c r="C205" s="110"/>
      <c r="D205" s="245"/>
      <c r="E205" s="319"/>
      <c r="F205" s="208"/>
      <c r="G205" s="208"/>
    </row>
    <row r="206" spans="1:7" s="108" customFormat="1" ht="12" x14ac:dyDescent="0.2">
      <c r="A206" s="1105"/>
      <c r="B206" s="257"/>
      <c r="C206" s="110"/>
      <c r="D206" s="245"/>
      <c r="E206" s="319"/>
      <c r="F206" s="208"/>
      <c r="G206" s="208"/>
    </row>
    <row r="207" spans="1:7" s="108" customFormat="1" ht="12" x14ac:dyDescent="0.2">
      <c r="A207" s="1105"/>
      <c r="B207" s="257"/>
      <c r="C207" s="110"/>
      <c r="D207" s="245"/>
      <c r="E207" s="319"/>
      <c r="F207" s="208"/>
      <c r="G207" s="208"/>
    </row>
    <row r="208" spans="1:7" s="108" customFormat="1" ht="12" x14ac:dyDescent="0.2">
      <c r="A208" s="1105"/>
      <c r="B208" s="257"/>
      <c r="C208" s="110"/>
      <c r="D208" s="245"/>
      <c r="E208" s="319"/>
      <c r="F208" s="208"/>
      <c r="G208" s="208"/>
    </row>
    <row r="209" spans="1:7" s="108" customFormat="1" ht="12" x14ac:dyDescent="0.2">
      <c r="A209" s="1105"/>
      <c r="B209" s="257"/>
      <c r="C209" s="110"/>
      <c r="D209" s="245"/>
      <c r="E209" s="319"/>
      <c r="F209" s="208"/>
      <c r="G209" s="208"/>
    </row>
    <row r="210" spans="1:7" s="108" customFormat="1" ht="12" x14ac:dyDescent="0.2">
      <c r="A210" s="1105"/>
      <c r="B210" s="257"/>
      <c r="C210" s="110"/>
      <c r="D210" s="245"/>
      <c r="E210" s="319"/>
      <c r="F210" s="208"/>
      <c r="G210" s="208"/>
    </row>
    <row r="211" spans="1:7" s="108" customFormat="1" ht="12" x14ac:dyDescent="0.2">
      <c r="A211" s="1105"/>
      <c r="B211" s="257"/>
      <c r="C211" s="110"/>
      <c r="D211" s="245"/>
      <c r="E211" s="319"/>
      <c r="F211" s="208"/>
      <c r="G211" s="208"/>
    </row>
    <row r="212" spans="1:7" s="108" customFormat="1" ht="12" x14ac:dyDescent="0.2">
      <c r="A212" s="1105"/>
      <c r="B212" s="257"/>
      <c r="C212" s="110"/>
      <c r="D212" s="245"/>
      <c r="E212" s="319"/>
      <c r="F212" s="208"/>
      <c r="G212" s="208"/>
    </row>
    <row r="213" spans="1:7" s="108" customFormat="1" ht="12" x14ac:dyDescent="0.2">
      <c r="A213" s="1105"/>
      <c r="B213" s="257"/>
      <c r="C213" s="110"/>
      <c r="D213" s="245"/>
      <c r="E213" s="319"/>
      <c r="F213" s="208"/>
      <c r="G213" s="208"/>
    </row>
    <row r="214" spans="1:7" s="108" customFormat="1" ht="12" x14ac:dyDescent="0.2">
      <c r="A214" s="1105"/>
      <c r="B214" s="257"/>
      <c r="C214" s="110"/>
      <c r="D214" s="245"/>
      <c r="E214" s="319"/>
      <c r="F214" s="208"/>
      <c r="G214" s="208"/>
    </row>
    <row r="215" spans="1:7" s="108" customFormat="1" ht="12" x14ac:dyDescent="0.2">
      <c r="A215" s="1105"/>
      <c r="B215" s="257"/>
      <c r="C215" s="110"/>
      <c r="D215" s="245"/>
      <c r="E215" s="319"/>
      <c r="F215" s="208"/>
      <c r="G215" s="208"/>
    </row>
    <row r="216" spans="1:7" s="108" customFormat="1" ht="12" x14ac:dyDescent="0.2">
      <c r="A216" s="1105"/>
      <c r="B216" s="257"/>
      <c r="C216" s="110"/>
      <c r="D216" s="245"/>
      <c r="E216" s="319"/>
      <c r="F216" s="208"/>
      <c r="G216" s="208"/>
    </row>
    <row r="217" spans="1:7" s="108" customFormat="1" ht="12" x14ac:dyDescent="0.2">
      <c r="A217" s="1105"/>
      <c r="B217" s="257"/>
      <c r="C217" s="110"/>
      <c r="D217" s="245"/>
      <c r="E217" s="319"/>
      <c r="F217" s="208"/>
      <c r="G217" s="208"/>
    </row>
    <row r="218" spans="1:7" s="108" customFormat="1" ht="12" x14ac:dyDescent="0.2">
      <c r="A218" s="1105"/>
      <c r="B218" s="257"/>
      <c r="C218" s="110"/>
      <c r="D218" s="245"/>
      <c r="E218" s="319"/>
      <c r="F218" s="208"/>
      <c r="G218" s="208"/>
    </row>
    <row r="219" spans="1:7" s="108" customFormat="1" ht="12" x14ac:dyDescent="0.2">
      <c r="A219" s="1105"/>
      <c r="B219" s="257"/>
      <c r="C219" s="110"/>
      <c r="D219" s="245"/>
      <c r="E219" s="319"/>
      <c r="F219" s="208"/>
      <c r="G219" s="208"/>
    </row>
    <row r="220" spans="1:7" s="108" customFormat="1" ht="12" x14ac:dyDescent="0.2">
      <c r="A220" s="1105"/>
      <c r="B220" s="257"/>
      <c r="C220" s="110"/>
      <c r="D220" s="245"/>
      <c r="E220" s="319"/>
      <c r="F220" s="208"/>
      <c r="G220" s="208"/>
    </row>
    <row r="221" spans="1:7" s="108" customFormat="1" ht="12" x14ac:dyDescent="0.2">
      <c r="A221" s="1105"/>
      <c r="B221" s="257"/>
      <c r="C221" s="110"/>
      <c r="D221" s="245"/>
      <c r="E221" s="319"/>
      <c r="F221" s="208"/>
      <c r="G221" s="208"/>
    </row>
    <row r="222" spans="1:7" s="108" customFormat="1" ht="12" x14ac:dyDescent="0.2">
      <c r="A222" s="1105"/>
      <c r="B222" s="257"/>
      <c r="C222" s="110"/>
      <c r="D222" s="245"/>
      <c r="E222" s="319"/>
      <c r="F222" s="208"/>
      <c r="G222" s="208"/>
    </row>
    <row r="223" spans="1:7" s="108" customFormat="1" ht="12" x14ac:dyDescent="0.2">
      <c r="A223" s="1105"/>
      <c r="B223" s="257"/>
      <c r="C223" s="110"/>
      <c r="D223" s="245"/>
      <c r="E223" s="319"/>
      <c r="F223" s="208"/>
      <c r="G223" s="208"/>
    </row>
    <row r="224" spans="1:7" s="108" customFormat="1" ht="12" x14ac:dyDescent="0.2">
      <c r="A224" s="1105"/>
      <c r="B224" s="257"/>
      <c r="C224" s="110"/>
      <c r="D224" s="245"/>
      <c r="E224" s="319"/>
      <c r="F224" s="208"/>
      <c r="G224" s="208"/>
    </row>
    <row r="225" spans="1:7" s="108" customFormat="1" ht="12" x14ac:dyDescent="0.2">
      <c r="A225" s="1105"/>
      <c r="B225" s="257"/>
      <c r="C225" s="110"/>
      <c r="D225" s="245"/>
      <c r="E225" s="319"/>
      <c r="F225" s="208"/>
      <c r="G225" s="208"/>
    </row>
    <row r="226" spans="1:7" s="108" customFormat="1" ht="12" x14ac:dyDescent="0.2">
      <c r="A226" s="1105"/>
      <c r="B226" s="257"/>
      <c r="C226" s="110"/>
      <c r="D226" s="245"/>
      <c r="E226" s="319"/>
      <c r="F226" s="208"/>
      <c r="G226" s="208"/>
    </row>
    <row r="227" spans="1:7" s="108" customFormat="1" ht="12" x14ac:dyDescent="0.2">
      <c r="A227" s="1105"/>
      <c r="B227" s="257"/>
      <c r="C227" s="110"/>
      <c r="D227" s="245"/>
      <c r="E227" s="319"/>
      <c r="F227" s="208"/>
      <c r="G227" s="208"/>
    </row>
    <row r="228" spans="1:7" s="108" customFormat="1" ht="12" x14ac:dyDescent="0.2">
      <c r="A228" s="1105"/>
      <c r="B228" s="257"/>
      <c r="C228" s="110"/>
      <c r="D228" s="245"/>
      <c r="E228" s="319"/>
      <c r="F228" s="208"/>
      <c r="G228" s="208"/>
    </row>
    <row r="229" spans="1:7" s="108" customFormat="1" ht="12" x14ac:dyDescent="0.2">
      <c r="A229" s="1105"/>
      <c r="B229" s="257"/>
      <c r="C229" s="110"/>
      <c r="D229" s="245"/>
      <c r="E229" s="319"/>
      <c r="F229" s="208"/>
      <c r="G229" s="208"/>
    </row>
    <row r="230" spans="1:7" s="108" customFormat="1" ht="12" x14ac:dyDescent="0.2">
      <c r="A230" s="1105"/>
      <c r="B230" s="257"/>
      <c r="C230" s="110"/>
      <c r="D230" s="245"/>
      <c r="E230" s="319"/>
      <c r="F230" s="208"/>
      <c r="G230" s="208"/>
    </row>
    <row r="231" spans="1:7" s="108" customFormat="1" ht="12" x14ac:dyDescent="0.2">
      <c r="A231" s="1105"/>
      <c r="B231" s="257"/>
      <c r="C231" s="110"/>
      <c r="D231" s="245"/>
      <c r="E231" s="319"/>
      <c r="F231" s="208"/>
      <c r="G231" s="208"/>
    </row>
    <row r="232" spans="1:7" s="108" customFormat="1" ht="12" x14ac:dyDescent="0.2">
      <c r="A232" s="1105"/>
      <c r="B232" s="257"/>
      <c r="C232" s="110"/>
      <c r="D232" s="245"/>
      <c r="E232" s="319"/>
      <c r="F232" s="208"/>
      <c r="G232" s="208"/>
    </row>
    <row r="233" spans="1:7" s="108" customFormat="1" ht="12" x14ac:dyDescent="0.2">
      <c r="A233" s="1105"/>
      <c r="B233" s="257"/>
      <c r="C233" s="110"/>
      <c r="D233" s="245"/>
      <c r="E233" s="319"/>
      <c r="F233" s="208"/>
      <c r="G233" s="208"/>
    </row>
    <row r="234" spans="1:7" s="108" customFormat="1" ht="12" x14ac:dyDescent="0.2">
      <c r="A234" s="1105"/>
      <c r="B234" s="257"/>
      <c r="C234" s="110"/>
      <c r="D234" s="245"/>
      <c r="E234" s="319"/>
      <c r="F234" s="208"/>
      <c r="G234" s="208"/>
    </row>
    <row r="235" spans="1:7" s="108" customFormat="1" ht="12" x14ac:dyDescent="0.2">
      <c r="A235" s="1105"/>
      <c r="B235" s="257"/>
      <c r="C235" s="110"/>
      <c r="D235" s="245"/>
      <c r="E235" s="319"/>
      <c r="F235" s="208"/>
      <c r="G235" s="208"/>
    </row>
    <row r="236" spans="1:7" s="108" customFormat="1" ht="12" x14ac:dyDescent="0.2">
      <c r="A236" s="1105"/>
      <c r="B236" s="257"/>
      <c r="C236" s="110"/>
      <c r="D236" s="245"/>
      <c r="E236" s="319"/>
      <c r="F236" s="208"/>
      <c r="G236" s="208"/>
    </row>
    <row r="237" spans="1:7" s="108" customFormat="1" ht="12" x14ac:dyDescent="0.2">
      <c r="A237" s="1105"/>
      <c r="B237" s="257"/>
      <c r="C237" s="110"/>
      <c r="D237" s="245"/>
      <c r="E237" s="319"/>
      <c r="F237" s="208"/>
      <c r="G237" s="208"/>
    </row>
    <row r="238" spans="1:7" s="108" customFormat="1" ht="12" x14ac:dyDescent="0.2">
      <c r="A238" s="1105"/>
      <c r="B238" s="257"/>
      <c r="C238" s="110"/>
      <c r="D238" s="245"/>
      <c r="E238" s="319"/>
      <c r="F238" s="208"/>
      <c r="G238" s="208"/>
    </row>
    <row r="239" spans="1:7" s="108" customFormat="1" ht="12" x14ac:dyDescent="0.2">
      <c r="A239" s="1105"/>
      <c r="B239" s="257"/>
      <c r="C239" s="110"/>
      <c r="D239" s="245"/>
      <c r="E239" s="319"/>
      <c r="F239" s="208"/>
      <c r="G239" s="208"/>
    </row>
    <row r="240" spans="1:7" s="108" customFormat="1" ht="12" x14ac:dyDescent="0.2">
      <c r="A240" s="1105"/>
      <c r="B240" s="257"/>
      <c r="C240" s="110"/>
      <c r="D240" s="245"/>
      <c r="E240" s="319"/>
      <c r="F240" s="208"/>
      <c r="G240" s="208"/>
    </row>
    <row r="241" spans="1:7" s="108" customFormat="1" ht="12" x14ac:dyDescent="0.2">
      <c r="A241" s="1105"/>
      <c r="B241" s="257"/>
      <c r="C241" s="110"/>
      <c r="D241" s="245"/>
      <c r="E241" s="319"/>
      <c r="F241" s="208"/>
      <c r="G241" s="208"/>
    </row>
    <row r="242" spans="1:7" s="108" customFormat="1" ht="12" x14ac:dyDescent="0.2">
      <c r="A242" s="1105"/>
      <c r="B242" s="257"/>
      <c r="C242" s="110"/>
      <c r="D242" s="245"/>
      <c r="E242" s="319"/>
      <c r="F242" s="208"/>
      <c r="G242" s="208"/>
    </row>
    <row r="243" spans="1:7" s="108" customFormat="1" ht="12" x14ac:dyDescent="0.2">
      <c r="A243" s="1105"/>
      <c r="B243" s="257"/>
      <c r="C243" s="110"/>
      <c r="D243" s="245"/>
      <c r="E243" s="319"/>
      <c r="F243" s="208"/>
      <c r="G243" s="208"/>
    </row>
    <row r="244" spans="1:7" s="108" customFormat="1" ht="12" x14ac:dyDescent="0.2">
      <c r="A244" s="1105"/>
      <c r="B244" s="257"/>
      <c r="C244" s="110"/>
      <c r="D244" s="245"/>
      <c r="E244" s="319"/>
      <c r="F244" s="208"/>
      <c r="G244" s="208"/>
    </row>
    <row r="245" spans="1:7" s="108" customFormat="1" ht="12" x14ac:dyDescent="0.2">
      <c r="A245" s="1105"/>
      <c r="B245" s="257"/>
      <c r="C245" s="110"/>
      <c r="D245" s="245"/>
      <c r="E245" s="319"/>
      <c r="F245" s="208"/>
      <c r="G245" s="208"/>
    </row>
    <row r="246" spans="1:7" s="108" customFormat="1" ht="12" x14ac:dyDescent="0.2">
      <c r="A246" s="1105"/>
      <c r="B246" s="257"/>
      <c r="C246" s="110"/>
      <c r="D246" s="245"/>
      <c r="E246" s="319"/>
      <c r="F246" s="208"/>
      <c r="G246" s="208"/>
    </row>
    <row r="247" spans="1:7" s="108" customFormat="1" ht="12" x14ac:dyDescent="0.2">
      <c r="A247" s="1105"/>
      <c r="B247" s="257"/>
      <c r="C247" s="110"/>
      <c r="D247" s="245"/>
      <c r="E247" s="319"/>
      <c r="F247" s="208"/>
      <c r="G247" s="208"/>
    </row>
    <row r="248" spans="1:7" s="108" customFormat="1" ht="12" x14ac:dyDescent="0.2">
      <c r="A248" s="1105"/>
      <c r="B248" s="257"/>
      <c r="C248" s="110"/>
      <c r="D248" s="245"/>
      <c r="E248" s="319"/>
      <c r="F248" s="208"/>
      <c r="G248" s="208"/>
    </row>
    <row r="249" spans="1:7" s="108" customFormat="1" ht="12" x14ac:dyDescent="0.2">
      <c r="A249" s="1105"/>
      <c r="B249" s="257"/>
      <c r="C249" s="110"/>
      <c r="D249" s="245"/>
      <c r="E249" s="319"/>
      <c r="F249" s="208"/>
      <c r="G249" s="208"/>
    </row>
    <row r="250" spans="1:7" s="108" customFormat="1" ht="12" x14ac:dyDescent="0.2">
      <c r="A250" s="1105"/>
      <c r="B250" s="257"/>
      <c r="C250" s="110"/>
      <c r="D250" s="245"/>
      <c r="E250" s="319"/>
      <c r="F250" s="208"/>
      <c r="G250" s="208"/>
    </row>
    <row r="251" spans="1:7" s="108" customFormat="1" ht="12" x14ac:dyDescent="0.2">
      <c r="A251" s="1105"/>
      <c r="B251" s="257"/>
      <c r="C251" s="110"/>
      <c r="D251" s="245"/>
      <c r="E251" s="319"/>
      <c r="F251" s="208"/>
      <c r="G251" s="208"/>
    </row>
    <row r="252" spans="1:7" s="108" customFormat="1" ht="12" x14ac:dyDescent="0.2">
      <c r="A252" s="1105"/>
      <c r="B252" s="257"/>
      <c r="C252" s="110"/>
      <c r="D252" s="245"/>
      <c r="E252" s="319"/>
      <c r="F252" s="208"/>
      <c r="G252" s="208"/>
    </row>
    <row r="253" spans="1:7" s="108" customFormat="1" ht="12" x14ac:dyDescent="0.2">
      <c r="A253" s="1105"/>
      <c r="B253" s="257"/>
      <c r="C253" s="110"/>
      <c r="D253" s="245"/>
      <c r="E253" s="319"/>
      <c r="F253" s="208"/>
      <c r="G253" s="208"/>
    </row>
    <row r="254" spans="1:7" s="108" customFormat="1" ht="12" x14ac:dyDescent="0.2">
      <c r="A254" s="1105"/>
      <c r="B254" s="257"/>
      <c r="C254" s="110"/>
      <c r="D254" s="245"/>
      <c r="E254" s="319"/>
      <c r="F254" s="208"/>
      <c r="G254" s="208"/>
    </row>
    <row r="255" spans="1:7" s="108" customFormat="1" ht="12" x14ac:dyDescent="0.2">
      <c r="A255" s="1105"/>
      <c r="B255" s="257"/>
      <c r="C255" s="110"/>
      <c r="D255" s="245"/>
      <c r="E255" s="319"/>
      <c r="F255" s="208"/>
      <c r="G255" s="208"/>
    </row>
    <row r="256" spans="1:7" s="108" customFormat="1" ht="12" x14ac:dyDescent="0.2">
      <c r="A256" s="1105"/>
      <c r="B256" s="257"/>
      <c r="C256" s="110"/>
      <c r="D256" s="245"/>
      <c r="E256" s="319"/>
      <c r="F256" s="208"/>
      <c r="G256" s="208"/>
    </row>
    <row r="257" spans="1:7" s="108" customFormat="1" ht="12" x14ac:dyDescent="0.2">
      <c r="A257" s="1105"/>
      <c r="B257" s="257"/>
      <c r="C257" s="110"/>
      <c r="D257" s="245"/>
      <c r="E257" s="319"/>
      <c r="F257" s="208"/>
      <c r="G257" s="208"/>
    </row>
    <row r="258" spans="1:7" s="108" customFormat="1" ht="12" x14ac:dyDescent="0.2">
      <c r="A258" s="1105"/>
      <c r="B258" s="257"/>
      <c r="C258" s="110"/>
      <c r="D258" s="245"/>
      <c r="E258" s="319"/>
      <c r="F258" s="208"/>
      <c r="G258" s="208"/>
    </row>
    <row r="259" spans="1:7" s="108" customFormat="1" ht="12" x14ac:dyDescent="0.2">
      <c r="A259" s="1105"/>
      <c r="B259" s="257"/>
      <c r="C259" s="110"/>
      <c r="D259" s="245"/>
      <c r="E259" s="319"/>
      <c r="F259" s="208"/>
      <c r="G259" s="208"/>
    </row>
    <row r="260" spans="1:7" s="108" customFormat="1" ht="12" x14ac:dyDescent="0.2">
      <c r="A260" s="1105"/>
      <c r="B260" s="257"/>
      <c r="C260" s="110"/>
      <c r="D260" s="245"/>
      <c r="E260" s="319"/>
      <c r="F260" s="208"/>
      <c r="G260" s="208"/>
    </row>
    <row r="261" spans="1:7" s="108" customFormat="1" ht="12" x14ac:dyDescent="0.2">
      <c r="A261" s="1105"/>
      <c r="B261" s="257"/>
      <c r="C261" s="110"/>
      <c r="D261" s="245"/>
      <c r="E261" s="319"/>
      <c r="F261" s="208"/>
      <c r="G261" s="208"/>
    </row>
    <row r="262" spans="1:7" s="108" customFormat="1" ht="12" x14ac:dyDescent="0.2">
      <c r="A262" s="1105"/>
      <c r="B262" s="257"/>
      <c r="C262" s="110"/>
      <c r="D262" s="245"/>
      <c r="E262" s="319"/>
      <c r="F262" s="208"/>
      <c r="G262" s="208"/>
    </row>
  </sheetData>
  <mergeCells count="3">
    <mergeCell ref="H6:H7"/>
    <mergeCell ref="C144:F144"/>
    <mergeCell ref="C1:G1"/>
  </mergeCells>
  <phoneticPr fontId="68" type="noConversion"/>
  <pageMargins left="0.70866141732283472" right="0.70866141732283472" top="0.74803149606299213" bottom="0.74803149606299213" header="0.31496062992125984" footer="0.31496062992125984"/>
  <pageSetup paperSize="9" firstPageNumber="5" orientation="portrait" useFirstPageNumber="1" r:id="rId1"/>
  <headerFooter>
    <oddHeader>&amp;L_x000D__x000D_&amp;9</oddHeader>
    <oddFooter>&amp;A&amp;RStran &amp;P</oddFooter>
  </headerFooter>
  <rowBreaks count="2" manualBreakCount="2">
    <brk id="73" max="6" man="1"/>
    <brk id="12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2"/>
  <sheetViews>
    <sheetView view="pageBreakPreview" zoomScale="120" zoomScaleNormal="100" zoomScaleSheetLayoutView="120" workbookViewId="0">
      <selection activeCell="G21" sqref="G21"/>
    </sheetView>
  </sheetViews>
  <sheetFormatPr defaultColWidth="8.85546875" defaultRowHeight="12.75" x14ac:dyDescent="0.2"/>
  <cols>
    <col min="1" max="1" width="3.140625" style="107" customWidth="1"/>
    <col min="2" max="2" width="5" style="277" customWidth="1"/>
    <col min="3" max="3" width="43.7109375" style="105" customWidth="1"/>
    <col min="4" max="4" width="6.28515625" style="239" customWidth="1"/>
    <col min="5" max="5" width="9.140625" style="319" customWidth="1"/>
    <col min="6" max="6" width="9.5703125" style="207" customWidth="1"/>
    <col min="7" max="7" width="13.28515625" style="207" customWidth="1"/>
    <col min="8" max="8" width="43.7109375" style="97" customWidth="1"/>
    <col min="9" max="9" width="9.85546875" style="97" customWidth="1"/>
    <col min="10" max="10" width="2.5703125" style="97" bestFit="1" customWidth="1"/>
    <col min="11" max="11" width="9.140625" style="97" customWidth="1"/>
    <col min="12" max="12" width="9" style="97" customWidth="1"/>
    <col min="13" max="16384" width="8.85546875" style="97"/>
  </cols>
  <sheetData>
    <row r="1" spans="1:12" s="94" customFormat="1" ht="36" customHeight="1" thickBot="1" x14ac:dyDescent="0.25">
      <c r="A1" s="654"/>
      <c r="B1" s="698" t="s">
        <v>391</v>
      </c>
      <c r="C1" s="1151" t="s">
        <v>692</v>
      </c>
      <c r="D1" s="1153"/>
      <c r="E1" s="1153"/>
      <c r="F1" s="1153"/>
      <c r="G1" s="1154"/>
      <c r="I1" s="91"/>
      <c r="J1" s="91"/>
      <c r="K1" s="95"/>
      <c r="L1" s="96"/>
    </row>
    <row r="2" spans="1:12" s="94" customFormat="1" ht="18" x14ac:dyDescent="0.25">
      <c r="A2" s="273"/>
      <c r="B2" s="274"/>
      <c r="D2" s="238"/>
      <c r="E2" s="319"/>
      <c r="F2" s="206"/>
      <c r="G2" s="206"/>
      <c r="I2" s="91"/>
      <c r="J2" s="91"/>
      <c r="K2" s="95"/>
      <c r="L2" s="96"/>
    </row>
    <row r="3" spans="1:12" s="94" customFormat="1" ht="18" x14ac:dyDescent="0.25">
      <c r="A3" s="273"/>
      <c r="B3" s="275"/>
      <c r="C3" s="136"/>
      <c r="D3" s="238"/>
      <c r="E3" s="319"/>
      <c r="F3" s="206"/>
      <c r="G3" s="206"/>
      <c r="I3" s="91"/>
      <c r="J3" s="91"/>
      <c r="K3" s="95"/>
      <c r="L3" s="96"/>
    </row>
    <row r="4" spans="1:12" s="94" customFormat="1" ht="18" x14ac:dyDescent="0.25">
      <c r="A4" s="273"/>
      <c r="B4" s="274"/>
      <c r="C4" s="131" t="str">
        <f>+rekapitulacija!B6</f>
        <v>Objekt: VODOVODNI SISTEM LUČINE</v>
      </c>
      <c r="D4" s="238"/>
      <c r="E4" s="319"/>
      <c r="F4" s="206"/>
      <c r="G4" s="206"/>
      <c r="H4" s="95"/>
      <c r="I4" s="96"/>
    </row>
    <row r="5" spans="1:12" s="94" customFormat="1" ht="18" x14ac:dyDescent="0.25">
      <c r="A5" s="109"/>
      <c r="B5" s="276"/>
      <c r="C5" s="591"/>
      <c r="D5" s="238"/>
      <c r="E5" s="319"/>
      <c r="F5" s="206"/>
      <c r="G5" s="206"/>
      <c r="H5" s="95"/>
      <c r="I5" s="96"/>
    </row>
    <row r="6" spans="1:12" ht="14.25" customHeight="1" x14ac:dyDescent="0.2">
      <c r="A6" s="257"/>
      <c r="C6" s="141" t="s">
        <v>232</v>
      </c>
      <c r="H6" s="1144"/>
      <c r="I6" s="1145"/>
    </row>
    <row r="7" spans="1:12" x14ac:dyDescent="0.2">
      <c r="A7" s="257"/>
      <c r="C7" s="792"/>
      <c r="D7" s="240"/>
      <c r="F7" s="208"/>
      <c r="G7" s="208"/>
      <c r="H7" s="1144"/>
      <c r="I7" s="1145"/>
    </row>
    <row r="8" spans="1:12" ht="12.75" customHeight="1" x14ac:dyDescent="0.2">
      <c r="A8" s="257"/>
      <c r="C8" s="257"/>
      <c r="D8" s="240"/>
      <c r="F8" s="208"/>
      <c r="G8" s="208"/>
      <c r="H8" s="1144"/>
      <c r="I8" s="221"/>
    </row>
    <row r="9" spans="1:12" s="796" customFormat="1" x14ac:dyDescent="0.2">
      <c r="A9" s="278" t="s">
        <v>2</v>
      </c>
      <c r="B9" s="279"/>
      <c r="C9" s="236" t="s">
        <v>3</v>
      </c>
      <c r="D9" s="241" t="s">
        <v>4</v>
      </c>
      <c r="E9" s="320" t="s">
        <v>5</v>
      </c>
      <c r="F9" s="205" t="s">
        <v>6</v>
      </c>
      <c r="G9" s="205" t="s">
        <v>300</v>
      </c>
      <c r="I9" s="97"/>
      <c r="K9" s="797"/>
      <c r="L9" s="797"/>
    </row>
    <row r="10" spans="1:12" x14ac:dyDescent="0.2">
      <c r="C10" s="798"/>
    </row>
    <row r="11" spans="1:12" ht="16.5" thickBot="1" x14ac:dyDescent="0.25">
      <c r="A11" s="467"/>
      <c r="B11" s="469" t="s">
        <v>100</v>
      </c>
      <c r="C11" s="468" t="s">
        <v>108</v>
      </c>
      <c r="D11" s="470"/>
      <c r="E11" s="471"/>
      <c r="F11" s="472"/>
      <c r="G11" s="472"/>
    </row>
    <row r="12" spans="1:12" x14ac:dyDescent="0.2">
      <c r="A12" s="260"/>
      <c r="C12" s="798"/>
    </row>
    <row r="13" spans="1:12" ht="48" x14ac:dyDescent="0.2">
      <c r="A13" s="280" t="s">
        <v>100</v>
      </c>
      <c r="B13" s="272">
        <v>1</v>
      </c>
      <c r="C13" s="219" t="s">
        <v>892</v>
      </c>
      <c r="D13" s="220"/>
      <c r="E13" s="321"/>
      <c r="F13" s="208"/>
      <c r="G13" s="208"/>
    </row>
    <row r="14" spans="1:12" x14ac:dyDescent="0.2">
      <c r="A14" s="260"/>
      <c r="B14" s="272" t="s">
        <v>260</v>
      </c>
      <c r="C14" s="221" t="s">
        <v>261</v>
      </c>
      <c r="D14" s="252" t="s">
        <v>262</v>
      </c>
      <c r="E14" s="322">
        <v>1878</v>
      </c>
      <c r="F14" s="208"/>
      <c r="G14" s="208"/>
    </row>
    <row r="15" spans="1:12" x14ac:dyDescent="0.2">
      <c r="A15" s="260"/>
      <c r="B15" s="272" t="s">
        <v>263</v>
      </c>
      <c r="C15" s="221" t="s">
        <v>264</v>
      </c>
      <c r="D15" s="252" t="s">
        <v>262</v>
      </c>
      <c r="E15" s="322">
        <v>1878</v>
      </c>
      <c r="F15" s="208"/>
      <c r="G15" s="208"/>
    </row>
    <row r="16" spans="1:12" x14ac:dyDescent="0.2">
      <c r="A16" s="260"/>
      <c r="C16" s="798"/>
    </row>
    <row r="17" spans="1:11" s="108" customFormat="1" ht="48" x14ac:dyDescent="0.2">
      <c r="A17" s="280" t="str">
        <f>$B$11</f>
        <v>I.</v>
      </c>
      <c r="B17" s="277">
        <v>2</v>
      </c>
      <c r="C17" s="255" t="s">
        <v>255</v>
      </c>
      <c r="D17" s="237" t="s">
        <v>117</v>
      </c>
      <c r="E17" s="323">
        <f>1000*0.3</f>
        <v>300</v>
      </c>
      <c r="F17" s="210"/>
      <c r="G17" s="210"/>
      <c r="H17" s="801"/>
      <c r="I17" s="802"/>
      <c r="J17" s="803"/>
      <c r="K17" s="804"/>
    </row>
    <row r="18" spans="1:11" s="108" customFormat="1" x14ac:dyDescent="0.2">
      <c r="A18" s="260"/>
      <c r="B18" s="277"/>
      <c r="C18" s="255" t="s">
        <v>38</v>
      </c>
      <c r="D18" s="242"/>
      <c r="E18" s="323"/>
      <c r="F18" s="210"/>
      <c r="G18" s="210"/>
      <c r="H18" s="801"/>
      <c r="I18" s="802"/>
      <c r="J18" s="803"/>
      <c r="K18" s="804"/>
    </row>
    <row r="19" spans="1:11" s="108" customFormat="1" ht="49.5" customHeight="1" x14ac:dyDescent="0.2">
      <c r="A19" s="280" t="str">
        <f>$B$11</f>
        <v>I.</v>
      </c>
      <c r="B19" s="277">
        <v>3</v>
      </c>
      <c r="C19" s="255" t="s">
        <v>256</v>
      </c>
      <c r="D19" s="237" t="s">
        <v>10</v>
      </c>
      <c r="E19" s="323">
        <v>10</v>
      </c>
      <c r="F19" s="210"/>
      <c r="G19" s="210"/>
      <c r="H19" s="801"/>
      <c r="I19" s="802"/>
      <c r="J19" s="803"/>
      <c r="K19" s="97"/>
    </row>
    <row r="20" spans="1:11" s="108" customFormat="1" x14ac:dyDescent="0.2">
      <c r="A20" s="281"/>
      <c r="B20" s="277"/>
      <c r="C20" s="255" t="s">
        <v>38</v>
      </c>
      <c r="D20" s="242"/>
      <c r="E20" s="323"/>
      <c r="F20" s="210"/>
      <c r="G20" s="210"/>
      <c r="H20" s="801"/>
      <c r="I20" s="802"/>
      <c r="J20" s="803"/>
      <c r="K20" s="804"/>
    </row>
    <row r="21" spans="1:11" s="108" customFormat="1" ht="48" x14ac:dyDescent="0.2">
      <c r="A21" s="280" t="str">
        <f>$B$11</f>
        <v>I.</v>
      </c>
      <c r="B21" s="277">
        <v>4</v>
      </c>
      <c r="C21" s="223" t="s">
        <v>265</v>
      </c>
      <c r="D21" s="237" t="s">
        <v>116</v>
      </c>
      <c r="E21" s="323">
        <v>1878</v>
      </c>
      <c r="F21" s="210"/>
      <c r="G21" s="210"/>
      <c r="H21" s="801"/>
      <c r="I21" s="802"/>
      <c r="J21" s="803"/>
      <c r="K21" s="97"/>
    </row>
    <row r="22" spans="1:11" s="108" customFormat="1" x14ac:dyDescent="0.2">
      <c r="A22" s="281"/>
      <c r="B22" s="277"/>
      <c r="C22" s="255" t="s">
        <v>38</v>
      </c>
      <c r="D22" s="242"/>
      <c r="E22" s="323"/>
      <c r="F22" s="210"/>
      <c r="G22" s="210"/>
      <c r="H22" s="801"/>
      <c r="I22" s="802"/>
      <c r="J22" s="803"/>
      <c r="K22" s="804"/>
    </row>
    <row r="23" spans="1:11" s="108" customFormat="1" ht="24" x14ac:dyDescent="0.2">
      <c r="A23" s="280" t="str">
        <f>$B$11</f>
        <v>I.</v>
      </c>
      <c r="B23" s="277">
        <v>5</v>
      </c>
      <c r="C23" s="255" t="s">
        <v>257</v>
      </c>
      <c r="D23" s="237" t="s">
        <v>10</v>
      </c>
      <c r="E23" s="323">
        <v>121</v>
      </c>
      <c r="F23" s="210"/>
      <c r="G23" s="210"/>
      <c r="H23" s="801"/>
      <c r="I23" s="802"/>
      <c r="J23" s="803"/>
      <c r="K23" s="97"/>
    </row>
    <row r="24" spans="1:11" s="108" customFormat="1" x14ac:dyDescent="0.2">
      <c r="A24" s="281"/>
      <c r="B24" s="277"/>
      <c r="C24" s="255"/>
      <c r="D24" s="242"/>
      <c r="E24" s="323"/>
      <c r="F24" s="210"/>
      <c r="G24" s="210"/>
      <c r="H24" s="801"/>
      <c r="I24" s="802"/>
      <c r="J24" s="803"/>
      <c r="K24" s="804"/>
    </row>
    <row r="25" spans="1:11" s="108" customFormat="1" ht="36" x14ac:dyDescent="0.2">
      <c r="A25" s="280" t="str">
        <f>$B$11</f>
        <v>I.</v>
      </c>
      <c r="B25" s="277">
        <v>6</v>
      </c>
      <c r="C25" s="255" t="s">
        <v>118</v>
      </c>
      <c r="D25" s="237" t="s">
        <v>10</v>
      </c>
      <c r="E25" s="323">
        <v>8</v>
      </c>
      <c r="F25" s="210"/>
      <c r="G25" s="210"/>
      <c r="H25" s="801"/>
      <c r="I25" s="802"/>
      <c r="J25" s="803"/>
      <c r="K25" s="97"/>
    </row>
    <row r="26" spans="1:11" s="108" customFormat="1" x14ac:dyDescent="0.2">
      <c r="A26" s="281"/>
      <c r="B26" s="277"/>
      <c r="C26" s="255"/>
      <c r="D26" s="242"/>
      <c r="E26" s="323"/>
      <c r="F26" s="210"/>
      <c r="G26" s="210"/>
      <c r="H26" s="801"/>
      <c r="I26" s="802"/>
      <c r="J26" s="803"/>
      <c r="K26" s="804"/>
    </row>
    <row r="27" spans="1:11" s="108" customFormat="1" ht="53.25" customHeight="1" x14ac:dyDescent="0.2">
      <c r="A27" s="280" t="str">
        <f>$B$11</f>
        <v>I.</v>
      </c>
      <c r="B27" s="277">
        <v>7</v>
      </c>
      <c r="C27" s="255" t="s">
        <v>119</v>
      </c>
      <c r="D27" s="237" t="s">
        <v>139</v>
      </c>
      <c r="E27" s="323">
        <v>1</v>
      </c>
      <c r="F27" s="210"/>
      <c r="G27" s="210"/>
      <c r="H27" s="801"/>
      <c r="I27" s="802"/>
      <c r="J27" s="803"/>
      <c r="K27" s="97"/>
    </row>
    <row r="28" spans="1:11" s="108" customFormat="1" x14ac:dyDescent="0.2">
      <c r="A28" s="281"/>
      <c r="B28" s="277"/>
      <c r="C28" s="255"/>
      <c r="D28" s="242"/>
      <c r="E28" s="323"/>
      <c r="F28" s="210"/>
      <c r="G28" s="210"/>
      <c r="H28" s="801"/>
      <c r="I28" s="802"/>
      <c r="J28" s="803"/>
      <c r="K28" s="804"/>
    </row>
    <row r="29" spans="1:11" s="108" customFormat="1" ht="24" x14ac:dyDescent="0.2">
      <c r="A29" s="280" t="str">
        <f>$B$11</f>
        <v>I.</v>
      </c>
      <c r="B29" s="277">
        <v>8</v>
      </c>
      <c r="C29" s="255" t="s">
        <v>120</v>
      </c>
      <c r="D29" s="237" t="s">
        <v>10</v>
      </c>
      <c r="E29" s="323">
        <v>20</v>
      </c>
      <c r="F29" s="210"/>
      <c r="G29" s="210"/>
      <c r="H29" s="801"/>
      <c r="I29" s="802"/>
      <c r="J29" s="803"/>
      <c r="K29" s="97"/>
    </row>
    <row r="30" spans="1:11" s="108" customFormat="1" x14ac:dyDescent="0.2">
      <c r="A30" s="281"/>
      <c r="B30" s="277"/>
      <c r="C30" s="255"/>
      <c r="D30" s="242"/>
      <c r="E30" s="323"/>
      <c r="F30" s="210"/>
      <c r="G30" s="210"/>
      <c r="H30" s="801"/>
      <c r="I30" s="802"/>
      <c r="J30" s="803"/>
      <c r="K30" s="804"/>
    </row>
    <row r="31" spans="1:11" s="89" customFormat="1" ht="13.5" thickBot="1" x14ac:dyDescent="0.25">
      <c r="A31" s="282"/>
      <c r="B31" s="283"/>
      <c r="C31" s="813" t="str">
        <f>CONCATENATE(B11," ",C11," - SKUPAJ:")</f>
        <v>I. PREDDELA - SKUPAJ:</v>
      </c>
      <c r="D31" s="243"/>
      <c r="E31" s="324"/>
      <c r="F31" s="212"/>
      <c r="G31" s="212"/>
    </row>
    <row r="32" spans="1:11" s="89" customFormat="1" x14ac:dyDescent="0.2">
      <c r="A32" s="284"/>
      <c r="B32" s="199"/>
      <c r="C32" s="816"/>
      <c r="D32" s="244"/>
      <c r="E32" s="325"/>
      <c r="F32" s="207"/>
      <c r="G32" s="207"/>
    </row>
    <row r="33" spans="1:11" s="108" customFormat="1" ht="12" x14ac:dyDescent="0.2">
      <c r="A33" s="260"/>
      <c r="B33" s="277"/>
      <c r="C33" s="817"/>
      <c r="D33" s="245"/>
      <c r="E33" s="319"/>
      <c r="F33" s="208"/>
      <c r="G33" s="208"/>
    </row>
    <row r="34" spans="1:11" ht="16.5" thickBot="1" x14ac:dyDescent="0.25">
      <c r="A34" s="467"/>
      <c r="B34" s="469" t="s">
        <v>101</v>
      </c>
      <c r="C34" s="468" t="s">
        <v>109</v>
      </c>
      <c r="D34" s="470"/>
      <c r="E34" s="471"/>
      <c r="F34" s="472"/>
      <c r="G34" s="472"/>
    </row>
    <row r="35" spans="1:11" x14ac:dyDescent="0.2">
      <c r="A35" s="260"/>
      <c r="C35" s="798"/>
    </row>
    <row r="36" spans="1:11" s="108" customFormat="1" ht="36" x14ac:dyDescent="0.2">
      <c r="A36" s="280" t="str">
        <f>$B$34</f>
        <v>II.</v>
      </c>
      <c r="B36" s="277">
        <f>COUNT(#REF!)+1</f>
        <v>1</v>
      </c>
      <c r="C36" s="255" t="s">
        <v>274</v>
      </c>
      <c r="D36" s="237" t="s">
        <v>110</v>
      </c>
      <c r="E36" s="323">
        <v>584</v>
      </c>
      <c r="F36" s="210"/>
      <c r="G36" s="210"/>
      <c r="H36" s="819"/>
      <c r="I36" s="802"/>
      <c r="J36" s="803"/>
      <c r="K36" s="97"/>
    </row>
    <row r="37" spans="1:11" s="108" customFormat="1" x14ac:dyDescent="0.2">
      <c r="A37" s="281"/>
      <c r="B37" s="277"/>
      <c r="C37" s="255"/>
      <c r="D37" s="237"/>
      <c r="E37" s="319"/>
      <c r="F37" s="208"/>
      <c r="G37" s="208"/>
      <c r="H37" s="801"/>
      <c r="I37" s="802"/>
      <c r="J37" s="803"/>
      <c r="K37" s="804"/>
    </row>
    <row r="38" spans="1:11" s="108" customFormat="1" ht="36" x14ac:dyDescent="0.2">
      <c r="A38" s="280" t="str">
        <f>$B$34</f>
        <v>II.</v>
      </c>
      <c r="B38" s="277">
        <f>COUNT($A$36:B36)+1</f>
        <v>2</v>
      </c>
      <c r="C38" s="223" t="s">
        <v>275</v>
      </c>
      <c r="D38" s="237" t="s">
        <v>110</v>
      </c>
      <c r="E38" s="323">
        <f>3099.65*0.7+300</f>
        <v>2469.8000000000002</v>
      </c>
      <c r="F38" s="210"/>
      <c r="G38" s="210"/>
      <c r="H38" s="801"/>
      <c r="I38" s="802"/>
      <c r="J38" s="803"/>
      <c r="K38" s="97"/>
    </row>
    <row r="39" spans="1:11" s="108" customFormat="1" x14ac:dyDescent="0.2">
      <c r="A39" s="281"/>
      <c r="B39" s="277"/>
      <c r="C39" s="255"/>
      <c r="D39" s="237"/>
      <c r="E39" s="319"/>
      <c r="F39" s="208"/>
      <c r="G39" s="208"/>
      <c r="H39" s="801"/>
      <c r="I39" s="802"/>
      <c r="J39" s="803"/>
      <c r="K39" s="804"/>
    </row>
    <row r="40" spans="1:11" s="108" customFormat="1" ht="60" x14ac:dyDescent="0.2">
      <c r="A40" s="280" t="str">
        <f>$B$34</f>
        <v>II.</v>
      </c>
      <c r="B40" s="277">
        <f>COUNT($A$36:B39)+1</f>
        <v>3</v>
      </c>
      <c r="C40" s="219" t="s">
        <v>269</v>
      </c>
      <c r="D40" s="237" t="s">
        <v>110</v>
      </c>
      <c r="E40" s="323">
        <f>3099.65*0.2</f>
        <v>619.9</v>
      </c>
      <c r="F40" s="210"/>
      <c r="G40" s="210"/>
      <c r="H40" s="801"/>
      <c r="I40" s="802"/>
      <c r="J40" s="803"/>
      <c r="K40" s="97"/>
    </row>
    <row r="41" spans="1:11" s="108" customFormat="1" x14ac:dyDescent="0.2">
      <c r="A41" s="281"/>
      <c r="B41" s="277"/>
      <c r="C41" s="127"/>
      <c r="D41" s="139"/>
      <c r="E41" s="319"/>
      <c r="F41" s="208"/>
      <c r="G41" s="208"/>
      <c r="H41" s="801"/>
      <c r="I41" s="802"/>
      <c r="J41" s="803"/>
      <c r="K41" s="804"/>
    </row>
    <row r="42" spans="1:11" s="108" customFormat="1" ht="36" x14ac:dyDescent="0.2">
      <c r="A42" s="280" t="str">
        <f>$B$34</f>
        <v>II.</v>
      </c>
      <c r="B42" s="277">
        <f>COUNT($A$36:B40)+1</f>
        <v>4</v>
      </c>
      <c r="C42" s="224" t="s">
        <v>268</v>
      </c>
      <c r="D42" s="237" t="s">
        <v>110</v>
      </c>
      <c r="E42" s="323">
        <v>30</v>
      </c>
      <c r="F42" s="210"/>
      <c r="G42" s="210"/>
      <c r="H42" s="801"/>
      <c r="I42" s="802"/>
      <c r="J42" s="803"/>
      <c r="K42" s="97"/>
    </row>
    <row r="43" spans="1:11" s="108" customFormat="1" x14ac:dyDescent="0.2">
      <c r="A43" s="281"/>
      <c r="B43" s="277"/>
      <c r="C43" s="255"/>
      <c r="D43" s="245"/>
      <c r="E43" s="319"/>
      <c r="F43" s="208"/>
      <c r="G43" s="208"/>
      <c r="H43" s="801"/>
      <c r="I43" s="802"/>
      <c r="J43" s="803"/>
      <c r="K43" s="804"/>
    </row>
    <row r="44" spans="1:11" s="108" customFormat="1" ht="24" x14ac:dyDescent="0.2">
      <c r="A44" s="280" t="str">
        <f>$B$34</f>
        <v>II.</v>
      </c>
      <c r="B44" s="277">
        <f>COUNT($A$36:B42)+1</f>
        <v>5</v>
      </c>
      <c r="C44" s="223" t="s">
        <v>267</v>
      </c>
      <c r="D44" s="237" t="s">
        <v>117</v>
      </c>
      <c r="E44" s="323">
        <f>E21*0.75</f>
        <v>1408.5</v>
      </c>
      <c r="F44" s="210"/>
      <c r="G44" s="210"/>
      <c r="H44" s="801"/>
      <c r="I44" s="802"/>
      <c r="J44" s="803"/>
      <c r="K44" s="97"/>
    </row>
    <row r="45" spans="1:11" s="108" customFormat="1" x14ac:dyDescent="0.2">
      <c r="A45" s="281"/>
      <c r="B45" s="277"/>
      <c r="C45" s="255"/>
      <c r="D45" s="245"/>
      <c r="E45" s="319"/>
      <c r="F45" s="208"/>
      <c r="G45" s="208"/>
      <c r="H45" s="801"/>
      <c r="I45" s="802"/>
      <c r="J45" s="803"/>
      <c r="K45" s="804"/>
    </row>
    <row r="46" spans="1:11" s="108" customFormat="1" ht="72" x14ac:dyDescent="0.2">
      <c r="A46" s="280" t="str">
        <f>$B$34</f>
        <v>II.</v>
      </c>
      <c r="B46" s="277">
        <f>COUNT($A$36:B44)+1</f>
        <v>6</v>
      </c>
      <c r="C46" s="223" t="s">
        <v>276</v>
      </c>
      <c r="D46" s="237" t="s">
        <v>110</v>
      </c>
      <c r="E46" s="323">
        <v>615</v>
      </c>
      <c r="F46" s="210"/>
      <c r="G46" s="210"/>
      <c r="H46" s="801"/>
      <c r="I46" s="802"/>
      <c r="J46" s="803"/>
      <c r="K46" s="97"/>
    </row>
    <row r="47" spans="1:11" s="108" customFormat="1" x14ac:dyDescent="0.2">
      <c r="A47" s="281"/>
      <c r="B47" s="277"/>
      <c r="C47" s="255"/>
      <c r="D47" s="245"/>
      <c r="E47" s="319"/>
      <c r="F47" s="208"/>
      <c r="G47" s="208"/>
      <c r="H47" s="801"/>
      <c r="I47" s="802"/>
      <c r="J47" s="803"/>
      <c r="K47" s="804"/>
    </row>
    <row r="48" spans="1:11" s="108" customFormat="1" ht="57.75" customHeight="1" x14ac:dyDescent="0.2">
      <c r="A48" s="280" t="str">
        <f>$B$34</f>
        <v>II.</v>
      </c>
      <c r="B48" s="277">
        <f>COUNT($A$36:B47)+1</f>
        <v>7</v>
      </c>
      <c r="C48" s="223" t="s">
        <v>266</v>
      </c>
      <c r="D48" s="237" t="s">
        <v>110</v>
      </c>
      <c r="E48" s="323">
        <v>48</v>
      </c>
      <c r="F48" s="210"/>
      <c r="G48" s="210"/>
      <c r="H48" s="801"/>
      <c r="I48" s="802"/>
      <c r="J48" s="803"/>
      <c r="K48" s="97"/>
    </row>
    <row r="49" spans="1:11" s="108" customFormat="1" ht="14.25" customHeight="1" x14ac:dyDescent="0.2">
      <c r="A49" s="280"/>
      <c r="B49" s="277"/>
      <c r="C49" s="223"/>
      <c r="D49" s="237"/>
      <c r="E49" s="323"/>
      <c r="F49" s="210"/>
      <c r="G49" s="210"/>
      <c r="H49" s="801"/>
      <c r="I49" s="802"/>
      <c r="J49" s="803"/>
      <c r="K49" s="97"/>
    </row>
    <row r="50" spans="1:11" s="108" customFormat="1" ht="63" customHeight="1" x14ac:dyDescent="0.2">
      <c r="A50" s="280" t="str">
        <f>$B$34</f>
        <v>II.</v>
      </c>
      <c r="B50" s="110" t="s">
        <v>153</v>
      </c>
      <c r="C50" s="223" t="s">
        <v>301</v>
      </c>
      <c r="D50" s="237" t="s">
        <v>110</v>
      </c>
      <c r="E50" s="323">
        <v>75</v>
      </c>
      <c r="F50" s="210"/>
      <c r="G50" s="210"/>
      <c r="H50" s="801"/>
      <c r="I50" s="802"/>
      <c r="J50" s="803"/>
      <c r="K50" s="97"/>
    </row>
    <row r="51" spans="1:11" s="108" customFormat="1" x14ac:dyDescent="0.2">
      <c r="A51" s="281"/>
      <c r="B51" s="277"/>
      <c r="C51" s="255"/>
      <c r="D51" s="245"/>
      <c r="E51" s="319"/>
      <c r="F51" s="208"/>
      <c r="G51" s="208"/>
      <c r="H51" s="801"/>
      <c r="I51" s="802"/>
      <c r="J51" s="803"/>
      <c r="K51" s="804"/>
    </row>
    <row r="52" spans="1:11" s="108" customFormat="1" ht="99.75" customHeight="1" x14ac:dyDescent="0.2">
      <c r="A52" s="280" t="str">
        <f>$B$34</f>
        <v>II.</v>
      </c>
      <c r="B52" s="285">
        <v>9</v>
      </c>
      <c r="C52" s="255" t="s">
        <v>140</v>
      </c>
      <c r="D52" s="237" t="s">
        <v>110</v>
      </c>
      <c r="E52" s="323">
        <f>(3099.65-3093.78)+E46+E48+E87</f>
        <v>823.9</v>
      </c>
      <c r="F52" s="210"/>
      <c r="G52" s="210"/>
      <c r="H52" s="801"/>
      <c r="I52" s="802"/>
      <c r="J52" s="803"/>
      <c r="K52" s="97"/>
    </row>
    <row r="53" spans="1:11" s="108" customFormat="1" x14ac:dyDescent="0.2">
      <c r="A53" s="280"/>
      <c r="B53" s="277"/>
      <c r="C53" s="255"/>
      <c r="D53" s="237"/>
      <c r="E53" s="323"/>
      <c r="F53" s="210"/>
      <c r="G53" s="210"/>
      <c r="H53" s="801"/>
      <c r="I53" s="802"/>
      <c r="J53" s="803"/>
      <c r="K53" s="97"/>
    </row>
    <row r="54" spans="1:11" s="108" customFormat="1" ht="72" x14ac:dyDescent="0.2">
      <c r="A54" s="280" t="str">
        <f>$B$34</f>
        <v>II.</v>
      </c>
      <c r="B54" s="277">
        <v>10</v>
      </c>
      <c r="C54" s="223" t="s">
        <v>270</v>
      </c>
      <c r="D54" s="237" t="s">
        <v>110</v>
      </c>
      <c r="E54" s="323">
        <f>2326-E87</f>
        <v>2171</v>
      </c>
      <c r="F54" s="210"/>
      <c r="G54" s="210"/>
      <c r="H54" s="801"/>
      <c r="I54" s="802"/>
      <c r="J54" s="803"/>
      <c r="K54" s="97"/>
    </row>
    <row r="55" spans="1:11" s="108" customFormat="1" x14ac:dyDescent="0.2">
      <c r="A55" s="280"/>
      <c r="B55" s="277"/>
      <c r="C55" s="255"/>
      <c r="D55" s="237"/>
      <c r="E55" s="323"/>
      <c r="F55" s="210"/>
      <c r="G55" s="210"/>
      <c r="H55" s="801"/>
      <c r="I55" s="802"/>
      <c r="J55" s="803"/>
      <c r="K55" s="97"/>
    </row>
    <row r="56" spans="1:11" s="108" customFormat="1" ht="48" x14ac:dyDescent="0.2">
      <c r="A56" s="280" t="str">
        <f>$B$34</f>
        <v>II.</v>
      </c>
      <c r="B56" s="277">
        <v>11</v>
      </c>
      <c r="C56" s="219" t="s">
        <v>294</v>
      </c>
      <c r="D56" s="220" t="s">
        <v>117</v>
      </c>
      <c r="E56" s="321">
        <v>384</v>
      </c>
      <c r="F56" s="210"/>
      <c r="G56" s="210"/>
      <c r="H56" s="801"/>
      <c r="I56" s="802"/>
      <c r="J56" s="803"/>
      <c r="K56" s="97"/>
    </row>
    <row r="57" spans="1:11" s="108" customFormat="1" x14ac:dyDescent="0.2">
      <c r="A57" s="280"/>
      <c r="B57" s="277"/>
      <c r="C57" s="219"/>
      <c r="D57" s="220"/>
      <c r="E57" s="321"/>
      <c r="F57" s="210"/>
      <c r="G57" s="210"/>
      <c r="H57" s="801"/>
      <c r="I57" s="802"/>
      <c r="J57" s="803"/>
      <c r="K57" s="97"/>
    </row>
    <row r="58" spans="1:11" s="108" customFormat="1" ht="48" x14ac:dyDescent="0.2">
      <c r="A58" s="280" t="str">
        <f>$B$34</f>
        <v>II.</v>
      </c>
      <c r="B58" s="277">
        <v>12</v>
      </c>
      <c r="C58" s="271" t="s">
        <v>277</v>
      </c>
      <c r="D58" s="237" t="s">
        <v>117</v>
      </c>
      <c r="E58" s="323">
        <v>25</v>
      </c>
      <c r="F58" s="210"/>
      <c r="G58" s="210"/>
      <c r="H58" s="801"/>
      <c r="I58" s="802"/>
      <c r="J58" s="803"/>
      <c r="K58" s="97"/>
    </row>
    <row r="59" spans="1:11" s="108" customFormat="1" x14ac:dyDescent="0.2">
      <c r="A59" s="280"/>
      <c r="B59" s="277"/>
      <c r="C59" s="302"/>
      <c r="D59" s="237"/>
      <c r="E59" s="323"/>
      <c r="F59" s="210"/>
      <c r="G59" s="210"/>
      <c r="H59" s="801"/>
      <c r="I59" s="802"/>
      <c r="J59" s="803"/>
      <c r="K59" s="97"/>
    </row>
    <row r="60" spans="1:11" s="108" customFormat="1" ht="36" x14ac:dyDescent="0.2">
      <c r="A60" s="280" t="str">
        <f>$B$34</f>
        <v>II.</v>
      </c>
      <c r="B60" s="277">
        <v>13</v>
      </c>
      <c r="C60" s="224" t="s">
        <v>295</v>
      </c>
      <c r="D60" s="303" t="s">
        <v>110</v>
      </c>
      <c r="E60" s="323">
        <f>+E36</f>
        <v>584</v>
      </c>
      <c r="F60" s="210"/>
      <c r="G60" s="210"/>
      <c r="H60" s="801"/>
      <c r="I60" s="802"/>
      <c r="J60" s="803"/>
      <c r="K60" s="97"/>
    </row>
    <row r="61" spans="1:11" s="108" customFormat="1" x14ac:dyDescent="0.2">
      <c r="A61" s="280"/>
      <c r="B61" s="277"/>
      <c r="C61" s="304"/>
      <c r="D61" s="305"/>
      <c r="E61" s="323"/>
      <c r="F61" s="210"/>
      <c r="G61" s="210"/>
      <c r="H61" s="801"/>
      <c r="I61" s="802"/>
      <c r="J61" s="803"/>
      <c r="K61" s="97"/>
    </row>
    <row r="62" spans="1:11" s="108" customFormat="1" ht="24" x14ac:dyDescent="0.2">
      <c r="A62" s="280" t="str">
        <f>$B$34</f>
        <v>II.</v>
      </c>
      <c r="B62" s="277">
        <v>14</v>
      </c>
      <c r="C62" s="224" t="s">
        <v>271</v>
      </c>
      <c r="D62" s="303" t="s">
        <v>117</v>
      </c>
      <c r="E62" s="323">
        <f>2920+200</f>
        <v>3120</v>
      </c>
      <c r="F62" s="210"/>
      <c r="G62" s="210"/>
      <c r="H62" s="801"/>
      <c r="I62" s="802"/>
      <c r="J62" s="803"/>
      <c r="K62" s="97"/>
    </row>
    <row r="63" spans="1:11" s="108" customFormat="1" x14ac:dyDescent="0.2">
      <c r="A63" s="280"/>
      <c r="B63" s="277"/>
      <c r="C63" s="224"/>
      <c r="D63" s="303"/>
      <c r="E63" s="323"/>
      <c r="F63" s="210"/>
      <c r="G63" s="210"/>
      <c r="H63" s="801"/>
      <c r="I63" s="802"/>
      <c r="J63" s="803"/>
      <c r="K63" s="97"/>
    </row>
    <row r="64" spans="1:11" s="108" customFormat="1" x14ac:dyDescent="0.2">
      <c r="A64" s="280" t="str">
        <f>$B$34</f>
        <v>II.</v>
      </c>
      <c r="B64" s="277">
        <v>15</v>
      </c>
      <c r="C64" s="223" t="s">
        <v>278</v>
      </c>
      <c r="D64" s="256" t="s">
        <v>279</v>
      </c>
      <c r="E64" s="346">
        <v>0.1</v>
      </c>
      <c r="F64" s="210"/>
      <c r="G64" s="210"/>
      <c r="H64" s="801"/>
      <c r="I64" s="802"/>
      <c r="J64" s="803"/>
      <c r="K64" s="97"/>
    </row>
    <row r="65" spans="1:11" s="108" customFormat="1" x14ac:dyDescent="0.2">
      <c r="A65" s="281"/>
      <c r="B65" s="277"/>
      <c r="C65" s="255"/>
      <c r="D65" s="245"/>
      <c r="E65" s="319"/>
      <c r="F65" s="208"/>
      <c r="G65" s="208"/>
      <c r="H65" s="801"/>
      <c r="I65" s="802"/>
      <c r="J65" s="803"/>
      <c r="K65" s="804"/>
    </row>
    <row r="66" spans="1:11" s="89" customFormat="1" ht="13.5" thickBot="1" x14ac:dyDescent="0.25">
      <c r="A66" s="282"/>
      <c r="B66" s="283"/>
      <c r="C66" s="813" t="str">
        <f>CONCATENATE(B34," ",C34," - SKUPAJ:")</f>
        <v>II. ZEMELJSKA DELA - SKUPAJ:</v>
      </c>
      <c r="D66" s="243"/>
      <c r="E66" s="324"/>
      <c r="F66" s="212"/>
      <c r="G66" s="212"/>
    </row>
    <row r="67" spans="1:11" s="89" customFormat="1" x14ac:dyDescent="0.2">
      <c r="A67" s="284"/>
      <c r="B67" s="199"/>
      <c r="C67" s="820"/>
      <c r="D67" s="249"/>
      <c r="E67" s="326"/>
      <c r="F67" s="213"/>
      <c r="G67" s="213"/>
    </row>
    <row r="68" spans="1:11" s="89" customFormat="1" x14ac:dyDescent="0.2">
      <c r="A68" s="284"/>
      <c r="B68" s="199"/>
      <c r="C68" s="816"/>
      <c r="D68" s="244"/>
      <c r="E68" s="325"/>
      <c r="F68" s="207"/>
      <c r="G68" s="207"/>
    </row>
    <row r="69" spans="1:11" ht="15.75" x14ac:dyDescent="0.2">
      <c r="A69" s="477"/>
      <c r="B69" s="478" t="s">
        <v>111</v>
      </c>
      <c r="C69" s="474" t="s">
        <v>134</v>
      </c>
      <c r="D69" s="479"/>
      <c r="E69" s="480"/>
      <c r="F69" s="481"/>
      <c r="G69" s="481"/>
    </row>
    <row r="70" spans="1:11" x14ac:dyDescent="0.2">
      <c r="A70" s="260"/>
      <c r="C70" s="798"/>
    </row>
    <row r="71" spans="1:11" s="108" customFormat="1" ht="48" x14ac:dyDescent="0.2">
      <c r="A71" s="286" t="str">
        <f>$B$69</f>
        <v>III.</v>
      </c>
      <c r="B71" s="277">
        <f>1</f>
        <v>1</v>
      </c>
      <c r="C71" s="255" t="s">
        <v>280</v>
      </c>
      <c r="D71" s="237" t="s">
        <v>10</v>
      </c>
      <c r="E71" s="323">
        <v>10</v>
      </c>
      <c r="F71" s="210"/>
      <c r="G71" s="210"/>
      <c r="H71" s="801"/>
      <c r="I71" s="802"/>
      <c r="J71" s="803"/>
      <c r="K71" s="804"/>
    </row>
    <row r="72" spans="1:11" s="108" customFormat="1" x14ac:dyDescent="0.2">
      <c r="A72" s="286"/>
      <c r="B72" s="277"/>
      <c r="C72" s="255"/>
      <c r="D72" s="237"/>
      <c r="E72" s="323"/>
      <c r="F72" s="210"/>
      <c r="G72" s="210"/>
      <c r="H72" s="801"/>
      <c r="I72" s="802"/>
      <c r="J72" s="803"/>
      <c r="K72" s="804"/>
    </row>
    <row r="73" spans="1:11" s="108" customFormat="1" ht="24" x14ac:dyDescent="0.2">
      <c r="A73" s="286" t="str">
        <f>$B$69</f>
        <v>III.</v>
      </c>
      <c r="B73" s="277">
        <v>2</v>
      </c>
      <c r="C73" s="219" t="s">
        <v>286</v>
      </c>
      <c r="D73" s="220" t="s">
        <v>116</v>
      </c>
      <c r="E73" s="321">
        <v>270</v>
      </c>
      <c r="F73" s="210"/>
      <c r="G73" s="210"/>
      <c r="H73" s="801"/>
      <c r="I73" s="802"/>
      <c r="J73" s="803"/>
      <c r="K73" s="804"/>
    </row>
    <row r="74" spans="1:11" s="108" customFormat="1" x14ac:dyDescent="0.2">
      <c r="A74" s="286"/>
      <c r="B74" s="277"/>
      <c r="C74" s="255"/>
      <c r="D74" s="237"/>
      <c r="E74" s="323"/>
      <c r="F74" s="210"/>
      <c r="G74" s="210"/>
      <c r="H74" s="801"/>
      <c r="I74" s="802"/>
      <c r="J74" s="803"/>
      <c r="K74" s="804"/>
    </row>
    <row r="75" spans="1:11" s="108" customFormat="1" ht="39.75" customHeight="1" x14ac:dyDescent="0.2">
      <c r="A75" s="286" t="str">
        <f>$B$69</f>
        <v>III.</v>
      </c>
      <c r="B75" s="277">
        <v>3</v>
      </c>
      <c r="C75" s="255" t="s">
        <v>288</v>
      </c>
      <c r="D75" s="237" t="s">
        <v>110</v>
      </c>
      <c r="E75" s="323">
        <v>39</v>
      </c>
      <c r="F75" s="210"/>
      <c r="G75" s="210"/>
      <c r="H75" s="801"/>
      <c r="I75" s="802"/>
      <c r="J75" s="803"/>
      <c r="K75" s="804"/>
    </row>
    <row r="76" spans="1:11" s="108" customFormat="1" x14ac:dyDescent="0.2">
      <c r="A76" s="286"/>
      <c r="B76" s="277"/>
      <c r="C76" s="255"/>
      <c r="D76" s="237"/>
      <c r="E76" s="323"/>
      <c r="F76" s="210"/>
      <c r="G76" s="210"/>
      <c r="H76" s="801"/>
      <c r="I76" s="802"/>
      <c r="J76" s="803"/>
      <c r="K76" s="804"/>
    </row>
    <row r="77" spans="1:11" s="724" customFormat="1" ht="60" x14ac:dyDescent="0.2">
      <c r="A77" s="286" t="str">
        <f>$B$69</f>
        <v>III.</v>
      </c>
      <c r="B77" s="287">
        <v>4</v>
      </c>
      <c r="C77" s="219" t="s">
        <v>287</v>
      </c>
      <c r="D77" s="237" t="s">
        <v>117</v>
      </c>
      <c r="E77" s="323">
        <v>135</v>
      </c>
      <c r="F77" s="210"/>
      <c r="G77" s="210"/>
      <c r="H77" s="822"/>
      <c r="I77" s="823"/>
      <c r="J77" s="803"/>
      <c r="K77" s="824"/>
    </row>
    <row r="78" spans="1:11" s="724" customFormat="1" x14ac:dyDescent="0.2">
      <c r="A78" s="288"/>
      <c r="B78" s="287"/>
      <c r="C78" s="219"/>
      <c r="D78" s="237"/>
      <c r="E78" s="323"/>
      <c r="F78" s="210"/>
      <c r="G78" s="210"/>
      <c r="H78" s="822"/>
      <c r="I78" s="823"/>
      <c r="J78" s="803"/>
      <c r="K78" s="824"/>
    </row>
    <row r="79" spans="1:11" s="108" customFormat="1" ht="24" x14ac:dyDescent="0.2">
      <c r="A79" s="286" t="str">
        <f>$B$69</f>
        <v>III.</v>
      </c>
      <c r="B79" s="277">
        <v>5</v>
      </c>
      <c r="C79" s="219" t="s">
        <v>290</v>
      </c>
      <c r="D79" s="220" t="s">
        <v>117</v>
      </c>
      <c r="E79" s="323">
        <v>135</v>
      </c>
      <c r="F79" s="208"/>
      <c r="G79" s="208"/>
      <c r="H79" s="801"/>
      <c r="I79" s="802"/>
      <c r="J79" s="803"/>
      <c r="K79" s="804"/>
    </row>
    <row r="80" spans="1:11" s="108" customFormat="1" x14ac:dyDescent="0.2">
      <c r="A80" s="288"/>
      <c r="B80" s="277"/>
      <c r="C80" s="219"/>
      <c r="D80" s="220"/>
      <c r="E80" s="323"/>
      <c r="F80" s="208"/>
      <c r="G80" s="208"/>
      <c r="H80" s="801"/>
      <c r="I80" s="802"/>
      <c r="J80" s="803"/>
      <c r="K80" s="804"/>
    </row>
    <row r="81" spans="1:11" s="108" customFormat="1" ht="36" customHeight="1" x14ac:dyDescent="0.2">
      <c r="A81" s="286" t="str">
        <f>$B$69</f>
        <v>III.</v>
      </c>
      <c r="B81" s="277">
        <v>6</v>
      </c>
      <c r="C81" s="255" t="s">
        <v>289</v>
      </c>
      <c r="D81" s="237" t="s">
        <v>117</v>
      </c>
      <c r="E81" s="323">
        <v>384</v>
      </c>
      <c r="F81" s="210"/>
      <c r="G81" s="210"/>
      <c r="H81" s="255"/>
      <c r="I81" s="802"/>
      <c r="J81" s="803"/>
      <c r="K81" s="97"/>
    </row>
    <row r="82" spans="1:11" s="108" customFormat="1" ht="13.5" customHeight="1" x14ac:dyDescent="0.2">
      <c r="A82" s="286"/>
      <c r="B82" s="277"/>
      <c r="C82" s="255"/>
      <c r="D82" s="237"/>
      <c r="E82" s="323"/>
      <c r="F82" s="210"/>
      <c r="G82" s="210"/>
      <c r="H82" s="801"/>
      <c r="I82" s="802"/>
      <c r="J82" s="803"/>
      <c r="K82" s="97"/>
    </row>
    <row r="83" spans="1:11" s="108" customFormat="1" ht="27" customHeight="1" x14ac:dyDescent="0.2">
      <c r="A83" s="286" t="str">
        <f>$B$69</f>
        <v>III.</v>
      </c>
      <c r="B83" s="277">
        <v>7</v>
      </c>
      <c r="C83" s="219" t="s">
        <v>293</v>
      </c>
      <c r="D83" s="220" t="s">
        <v>117</v>
      </c>
      <c r="E83" s="323">
        <v>384</v>
      </c>
      <c r="F83" s="210"/>
      <c r="G83" s="210"/>
      <c r="H83" s="801"/>
      <c r="I83" s="802"/>
      <c r="J83" s="803"/>
      <c r="K83" s="97"/>
    </row>
    <row r="84" spans="1:11" s="108" customFormat="1" ht="16.5" customHeight="1" x14ac:dyDescent="0.2">
      <c r="A84" s="286"/>
      <c r="B84" s="277"/>
      <c r="C84" s="267"/>
      <c r="D84" s="268"/>
      <c r="E84" s="323"/>
      <c r="F84" s="210"/>
      <c r="G84" s="210"/>
      <c r="H84" s="801"/>
      <c r="I84" s="802"/>
      <c r="J84" s="803"/>
      <c r="K84" s="97"/>
    </row>
    <row r="85" spans="1:11" s="108" customFormat="1" ht="33.75" customHeight="1" x14ac:dyDescent="0.2">
      <c r="A85" s="286" t="str">
        <f>$B$69</f>
        <v>III.</v>
      </c>
      <c r="B85" s="277">
        <v>8</v>
      </c>
      <c r="C85" s="219" t="s">
        <v>292</v>
      </c>
      <c r="D85" s="220" t="s">
        <v>117</v>
      </c>
      <c r="E85" s="323">
        <v>384</v>
      </c>
      <c r="F85" s="210"/>
      <c r="G85" s="210"/>
      <c r="H85" s="801"/>
      <c r="I85" s="802"/>
      <c r="J85" s="803"/>
      <c r="K85" s="97"/>
    </row>
    <row r="86" spans="1:11" s="108" customFormat="1" x14ac:dyDescent="0.2">
      <c r="A86" s="288"/>
      <c r="B86" s="277"/>
      <c r="C86" s="267"/>
      <c r="D86" s="268"/>
      <c r="E86" s="319"/>
      <c r="F86" s="208"/>
      <c r="G86" s="208"/>
      <c r="H86" s="801"/>
      <c r="I86" s="802"/>
      <c r="J86" s="803"/>
      <c r="K86" s="804"/>
    </row>
    <row r="87" spans="1:11" s="108" customFormat="1" ht="36" x14ac:dyDescent="0.2">
      <c r="A87" s="286" t="str">
        <f>$B$69</f>
        <v>III.</v>
      </c>
      <c r="B87" s="277">
        <v>9</v>
      </c>
      <c r="C87" s="219" t="s">
        <v>291</v>
      </c>
      <c r="D87" s="220" t="s">
        <v>117</v>
      </c>
      <c r="E87" s="323">
        <v>155</v>
      </c>
      <c r="F87" s="210"/>
      <c r="G87" s="210"/>
      <c r="H87" s="801"/>
      <c r="I87" s="802"/>
      <c r="J87" s="803"/>
      <c r="K87" s="97"/>
    </row>
    <row r="88" spans="1:11" s="108" customFormat="1" x14ac:dyDescent="0.2">
      <c r="A88" s="286"/>
      <c r="B88" s="277"/>
      <c r="C88" s="219"/>
      <c r="D88" s="220"/>
      <c r="E88" s="323"/>
      <c r="F88" s="210"/>
      <c r="G88" s="210"/>
      <c r="H88" s="801"/>
      <c r="I88" s="802"/>
      <c r="J88" s="803"/>
      <c r="K88" s="97"/>
    </row>
    <row r="89" spans="1:11" s="108" customFormat="1" x14ac:dyDescent="0.2">
      <c r="A89" s="286" t="str">
        <f>$B$69</f>
        <v>III.</v>
      </c>
      <c r="B89" s="277">
        <v>10</v>
      </c>
      <c r="C89" s="223" t="s">
        <v>278</v>
      </c>
      <c r="D89" s="256" t="s">
        <v>279</v>
      </c>
      <c r="E89" s="346">
        <v>0.1</v>
      </c>
      <c r="F89" s="208"/>
      <c r="G89" s="208"/>
      <c r="H89" s="801"/>
      <c r="I89" s="802"/>
      <c r="J89" s="803"/>
      <c r="K89" s="804"/>
    </row>
    <row r="90" spans="1:11" s="108" customFormat="1" x14ac:dyDescent="0.2">
      <c r="A90" s="288"/>
      <c r="B90" s="277"/>
      <c r="E90" s="327"/>
      <c r="F90" s="208"/>
      <c r="G90" s="208"/>
      <c r="H90" s="801"/>
      <c r="I90" s="802"/>
      <c r="J90" s="803"/>
      <c r="K90" s="804"/>
    </row>
    <row r="91" spans="1:11" s="89" customFormat="1" ht="13.5" thickBot="1" x14ac:dyDescent="0.25">
      <c r="A91" s="289"/>
      <c r="B91" s="290"/>
      <c r="C91" s="813" t="str">
        <f>CONCATENATE(B69," ",C69," - SKUPAJ:")</f>
        <v>III. GRADBENA DELA - SKUPAJ:</v>
      </c>
      <c r="D91" s="243"/>
      <c r="E91" s="324"/>
      <c r="F91" s="212"/>
      <c r="G91" s="212"/>
    </row>
    <row r="92" spans="1:11" s="89" customFormat="1" x14ac:dyDescent="0.2">
      <c r="A92" s="284"/>
      <c r="B92" s="199"/>
      <c r="C92" s="820"/>
      <c r="D92" s="249"/>
      <c r="E92" s="326"/>
      <c r="F92" s="213"/>
      <c r="G92" s="213"/>
    </row>
    <row r="93" spans="1:11" s="89" customFormat="1" x14ac:dyDescent="0.2">
      <c r="A93" s="284"/>
      <c r="B93" s="199"/>
      <c r="C93" s="816"/>
      <c r="D93" s="244"/>
      <c r="E93" s="325"/>
      <c r="F93" s="207"/>
      <c r="G93" s="207"/>
    </row>
    <row r="94" spans="1:11" ht="16.5" thickBot="1" x14ac:dyDescent="0.25">
      <c r="A94" s="467"/>
      <c r="B94" s="469" t="s">
        <v>135</v>
      </c>
      <c r="C94" s="1155" t="s">
        <v>228</v>
      </c>
      <c r="D94" s="1155"/>
      <c r="E94" s="1155"/>
      <c r="F94" s="1155"/>
      <c r="G94" s="472"/>
    </row>
    <row r="95" spans="1:11" ht="84" x14ac:dyDescent="0.2">
      <c r="A95" s="746"/>
      <c r="B95" s="744"/>
      <c r="C95" s="863" t="s">
        <v>882</v>
      </c>
      <c r="D95" s="743"/>
      <c r="E95" s="743"/>
      <c r="F95" s="743"/>
      <c r="G95" s="745"/>
    </row>
    <row r="96" spans="1:11" x14ac:dyDescent="0.2">
      <c r="A96" s="260"/>
      <c r="D96" s="245"/>
      <c r="F96" s="208"/>
      <c r="G96" s="208"/>
    </row>
    <row r="97" spans="1:11" s="108" customFormat="1" ht="72" x14ac:dyDescent="0.2">
      <c r="A97" s="110" t="s">
        <v>166</v>
      </c>
      <c r="B97" s="277">
        <f>1</f>
        <v>1</v>
      </c>
      <c r="C97" s="255" t="s">
        <v>884</v>
      </c>
      <c r="D97" s="237" t="s">
        <v>116</v>
      </c>
      <c r="E97" s="210">
        <f>E21</f>
        <v>1878</v>
      </c>
      <c r="F97" s="210"/>
      <c r="G97" s="210"/>
      <c r="H97" s="801"/>
      <c r="I97" s="802"/>
      <c r="J97" s="803"/>
      <c r="K97" s="804"/>
    </row>
    <row r="98" spans="1:11" s="724" customFormat="1" x14ac:dyDescent="0.2">
      <c r="A98" s="740"/>
      <c r="B98" s="287"/>
      <c r="D98" s="237"/>
      <c r="E98" s="210"/>
      <c r="F98" s="210"/>
      <c r="G98" s="210"/>
      <c r="H98" s="822"/>
      <c r="I98" s="823"/>
      <c r="J98" s="803"/>
      <c r="K98" s="824"/>
    </row>
    <row r="99" spans="1:11" s="108" customFormat="1" ht="46.5" customHeight="1" x14ac:dyDescent="0.2">
      <c r="A99" s="110" t="s">
        <v>166</v>
      </c>
      <c r="B99" s="110"/>
      <c r="C99" s="255" t="s">
        <v>143</v>
      </c>
      <c r="D99" s="237"/>
      <c r="E99" s="210"/>
      <c r="F99" s="210"/>
      <c r="G99" s="210"/>
      <c r="H99" s="801"/>
      <c r="I99" s="802"/>
      <c r="J99" s="803"/>
      <c r="K99" s="97"/>
    </row>
    <row r="100" spans="1:11" s="108" customFormat="1" x14ac:dyDescent="0.2">
      <c r="A100" s="110"/>
      <c r="B100" s="110"/>
      <c r="C100" s="255"/>
      <c r="D100" s="237"/>
      <c r="E100" s="210"/>
      <c r="F100" s="210"/>
      <c r="G100" s="210"/>
      <c r="H100" s="801"/>
      <c r="I100" s="802"/>
      <c r="J100" s="803"/>
      <c r="K100" s="97"/>
    </row>
    <row r="101" spans="1:11" s="108" customFormat="1" x14ac:dyDescent="0.2">
      <c r="A101" s="110" t="s">
        <v>166</v>
      </c>
      <c r="B101" s="110" t="s">
        <v>165</v>
      </c>
      <c r="C101" s="255" t="s">
        <v>718</v>
      </c>
      <c r="D101" s="237" t="s">
        <v>10</v>
      </c>
      <c r="E101" s="210">
        <v>32</v>
      </c>
      <c r="F101" s="210"/>
      <c r="G101" s="210"/>
      <c r="H101" s="801"/>
      <c r="I101" s="802"/>
      <c r="J101" s="803"/>
      <c r="K101" s="97"/>
    </row>
    <row r="102" spans="1:11" s="108" customFormat="1" x14ac:dyDescent="0.2">
      <c r="A102" s="110"/>
      <c r="B102" s="110"/>
      <c r="C102" s="255"/>
      <c r="D102" s="237"/>
      <c r="E102" s="210"/>
      <c r="F102" s="210"/>
      <c r="G102" s="210"/>
      <c r="H102" s="801"/>
      <c r="I102" s="802"/>
      <c r="J102" s="803"/>
      <c r="K102" s="97"/>
    </row>
    <row r="103" spans="1:11" s="108" customFormat="1" x14ac:dyDescent="0.2">
      <c r="A103" s="110" t="s">
        <v>166</v>
      </c>
      <c r="B103" s="110" t="s">
        <v>167</v>
      </c>
      <c r="C103" s="827" t="s">
        <v>720</v>
      </c>
      <c r="E103" s="726"/>
      <c r="F103" s="210"/>
      <c r="G103" s="210"/>
      <c r="H103" s="801"/>
      <c r="I103" s="802"/>
      <c r="J103" s="803"/>
      <c r="K103" s="97"/>
    </row>
    <row r="104" spans="1:11" s="108" customFormat="1" x14ac:dyDescent="0.2">
      <c r="A104" s="110"/>
      <c r="B104" s="110"/>
      <c r="C104" s="255" t="s">
        <v>149</v>
      </c>
      <c r="D104" s="237" t="s">
        <v>10</v>
      </c>
      <c r="E104" s="210">
        <v>11</v>
      </c>
      <c r="F104" s="210"/>
      <c r="G104" s="210"/>
      <c r="H104" s="801"/>
      <c r="I104" s="802"/>
      <c r="J104" s="803"/>
      <c r="K104" s="97"/>
    </row>
    <row r="105" spans="1:11" s="108" customFormat="1" x14ac:dyDescent="0.2">
      <c r="A105" s="110"/>
      <c r="B105" s="110"/>
      <c r="C105" s="255"/>
      <c r="D105" s="237"/>
      <c r="E105" s="210"/>
      <c r="F105" s="210"/>
      <c r="G105" s="210"/>
      <c r="H105" s="801"/>
      <c r="I105" s="802"/>
      <c r="J105" s="803"/>
      <c r="K105" s="97"/>
    </row>
    <row r="106" spans="1:11" s="108" customFormat="1" x14ac:dyDescent="0.2">
      <c r="A106" s="110" t="s">
        <v>166</v>
      </c>
      <c r="B106" s="110" t="s">
        <v>144</v>
      </c>
      <c r="C106" s="219" t="s">
        <v>719</v>
      </c>
      <c r="E106" s="726"/>
      <c r="F106" s="210"/>
      <c r="G106" s="210"/>
      <c r="H106" s="801"/>
      <c r="I106" s="802"/>
      <c r="J106" s="803"/>
      <c r="K106" s="97"/>
    </row>
    <row r="107" spans="1:11" s="108" customFormat="1" x14ac:dyDescent="0.2">
      <c r="A107" s="110"/>
      <c r="B107" s="110" t="s">
        <v>726</v>
      </c>
      <c r="C107" s="255" t="s">
        <v>150</v>
      </c>
      <c r="D107" s="237" t="s">
        <v>10</v>
      </c>
      <c r="E107" s="210">
        <v>18</v>
      </c>
      <c r="F107" s="210"/>
      <c r="G107" s="210"/>
      <c r="H107" s="801"/>
      <c r="I107" s="802"/>
      <c r="J107" s="803"/>
      <c r="K107" s="97"/>
    </row>
    <row r="108" spans="1:11" s="108" customFormat="1" x14ac:dyDescent="0.2">
      <c r="A108" s="110"/>
      <c r="B108" s="110" t="s">
        <v>727</v>
      </c>
      <c r="C108" s="255" t="s">
        <v>158</v>
      </c>
      <c r="D108" s="237" t="s">
        <v>10</v>
      </c>
      <c r="E108" s="210">
        <v>6</v>
      </c>
      <c r="F108" s="210"/>
      <c r="G108" s="210"/>
      <c r="H108" s="801"/>
      <c r="I108" s="802"/>
      <c r="J108" s="803"/>
      <c r="K108" s="97"/>
    </row>
    <row r="109" spans="1:11" s="108" customFormat="1" x14ac:dyDescent="0.2">
      <c r="A109" s="110"/>
      <c r="B109" s="110"/>
      <c r="C109" s="255"/>
      <c r="D109" s="237"/>
      <c r="E109" s="210"/>
      <c r="F109" s="210"/>
      <c r="G109" s="210"/>
      <c r="H109" s="801"/>
      <c r="I109" s="802"/>
      <c r="J109" s="803"/>
      <c r="K109" s="97"/>
    </row>
    <row r="110" spans="1:11" s="108" customFormat="1" x14ac:dyDescent="0.2">
      <c r="A110" s="110" t="s">
        <v>166</v>
      </c>
      <c r="B110" s="110" t="s">
        <v>145</v>
      </c>
      <c r="C110" s="221" t="s">
        <v>716</v>
      </c>
      <c r="D110" s="724"/>
      <c r="E110" s="726"/>
      <c r="F110" s="210"/>
      <c r="G110" s="210"/>
      <c r="H110" s="801"/>
      <c r="I110" s="802"/>
      <c r="J110" s="803"/>
      <c r="K110" s="97"/>
    </row>
    <row r="111" spans="1:11" s="108" customFormat="1" x14ac:dyDescent="0.2">
      <c r="A111" s="110"/>
      <c r="B111" s="110" t="s">
        <v>735</v>
      </c>
      <c r="C111" s="221" t="s">
        <v>717</v>
      </c>
      <c r="D111" s="309" t="s">
        <v>10</v>
      </c>
      <c r="E111" s="210">
        <v>12</v>
      </c>
      <c r="F111" s="210"/>
      <c r="G111" s="210"/>
      <c r="H111" s="801"/>
      <c r="I111" s="802"/>
      <c r="J111" s="803"/>
      <c r="K111" s="97"/>
    </row>
    <row r="112" spans="1:11" s="108" customFormat="1" x14ac:dyDescent="0.2">
      <c r="A112" s="110"/>
      <c r="B112" s="110" t="s">
        <v>736</v>
      </c>
      <c r="C112" s="221" t="s">
        <v>722</v>
      </c>
      <c r="D112" s="252" t="s">
        <v>10</v>
      </c>
      <c r="E112" s="826">
        <v>9</v>
      </c>
      <c r="F112" s="210"/>
      <c r="G112" s="210"/>
      <c r="H112" s="801"/>
      <c r="I112" s="802"/>
      <c r="J112" s="803"/>
      <c r="K112" s="97"/>
    </row>
    <row r="113" spans="1:11" s="108" customFormat="1" x14ac:dyDescent="0.2">
      <c r="A113" s="110"/>
      <c r="B113" s="110" t="s">
        <v>737</v>
      </c>
      <c r="C113" s="221" t="s">
        <v>723</v>
      </c>
      <c r="D113" s="252" t="s">
        <v>10</v>
      </c>
      <c r="E113" s="826">
        <v>19</v>
      </c>
      <c r="F113" s="210"/>
      <c r="G113" s="210"/>
      <c r="H113" s="801"/>
      <c r="I113" s="802"/>
      <c r="J113" s="803"/>
      <c r="K113" s="97"/>
    </row>
    <row r="114" spans="1:11" s="108" customFormat="1" x14ac:dyDescent="0.2">
      <c r="A114" s="110"/>
      <c r="B114" s="110"/>
      <c r="E114" s="726"/>
      <c r="F114" s="210"/>
      <c r="G114" s="210"/>
      <c r="H114" s="801"/>
      <c r="I114" s="802"/>
      <c r="J114" s="803"/>
      <c r="K114" s="97"/>
    </row>
    <row r="115" spans="1:11" s="108" customFormat="1" x14ac:dyDescent="0.2">
      <c r="A115" s="110" t="s">
        <v>166</v>
      </c>
      <c r="B115" s="110" t="s">
        <v>146</v>
      </c>
      <c r="C115" s="219" t="s">
        <v>740</v>
      </c>
      <c r="E115" s="726"/>
      <c r="F115" s="210"/>
      <c r="G115" s="210"/>
      <c r="H115" s="801"/>
      <c r="I115" s="802"/>
      <c r="J115" s="803"/>
      <c r="K115" s="97"/>
    </row>
    <row r="116" spans="1:11" s="108" customFormat="1" x14ac:dyDescent="0.2">
      <c r="A116" s="110"/>
      <c r="B116" s="110"/>
      <c r="C116" s="255" t="s">
        <v>160</v>
      </c>
      <c r="D116" s="237" t="s">
        <v>10</v>
      </c>
      <c r="E116" s="210">
        <v>5</v>
      </c>
      <c r="F116" s="210"/>
      <c r="G116" s="210"/>
      <c r="H116" s="801"/>
      <c r="I116" s="802"/>
      <c r="J116" s="803"/>
      <c r="K116" s="97"/>
    </row>
    <row r="117" spans="1:11" s="108" customFormat="1" x14ac:dyDescent="0.2">
      <c r="A117" s="110"/>
      <c r="B117" s="110"/>
      <c r="C117" s="255"/>
      <c r="D117" s="237"/>
      <c r="E117" s="210"/>
      <c r="F117" s="210"/>
      <c r="G117" s="210"/>
      <c r="H117" s="801"/>
      <c r="I117" s="802"/>
      <c r="J117" s="803"/>
      <c r="K117" s="97"/>
    </row>
    <row r="118" spans="1:11" s="108" customFormat="1" x14ac:dyDescent="0.2">
      <c r="A118" s="110" t="s">
        <v>166</v>
      </c>
      <c r="B118" s="110" t="s">
        <v>147</v>
      </c>
      <c r="C118" s="255" t="s">
        <v>731</v>
      </c>
      <c r="D118" s="237" t="s">
        <v>10</v>
      </c>
      <c r="E118" s="210">
        <v>6</v>
      </c>
      <c r="F118" s="210"/>
      <c r="G118" s="210"/>
      <c r="H118" s="801"/>
      <c r="I118" s="802"/>
      <c r="J118" s="803"/>
      <c r="K118" s="97"/>
    </row>
    <row r="119" spans="1:11" s="108" customFormat="1" x14ac:dyDescent="0.2">
      <c r="A119" s="110"/>
      <c r="B119" s="110"/>
      <c r="C119" s="255"/>
      <c r="D119" s="237"/>
      <c r="E119" s="210"/>
      <c r="F119" s="210"/>
      <c r="G119" s="210"/>
      <c r="H119" s="801"/>
      <c r="I119" s="802"/>
      <c r="J119" s="803"/>
      <c r="K119" s="97"/>
    </row>
    <row r="120" spans="1:11" s="108" customFormat="1" x14ac:dyDescent="0.2">
      <c r="A120" s="110" t="s">
        <v>166</v>
      </c>
      <c r="B120" s="110" t="s">
        <v>153</v>
      </c>
      <c r="C120" s="1120" t="s">
        <v>714</v>
      </c>
      <c r="D120" s="724"/>
      <c r="E120" s="726"/>
      <c r="F120" s="210"/>
      <c r="G120" s="210"/>
      <c r="H120" s="801"/>
      <c r="I120" s="802"/>
      <c r="J120" s="803"/>
      <c r="K120" s="97"/>
    </row>
    <row r="121" spans="1:11" s="108" customFormat="1" x14ac:dyDescent="0.2">
      <c r="A121" s="110"/>
      <c r="B121" s="110" t="s">
        <v>733</v>
      </c>
      <c r="C121" s="1120" t="s">
        <v>715</v>
      </c>
      <c r="D121" s="237" t="s">
        <v>10</v>
      </c>
      <c r="E121" s="210">
        <v>6</v>
      </c>
      <c r="F121" s="210"/>
      <c r="G121" s="210"/>
      <c r="H121" s="801"/>
      <c r="I121" s="802"/>
      <c r="J121" s="803"/>
      <c r="K121" s="97"/>
    </row>
    <row r="122" spans="1:11" s="108" customFormat="1" ht="84" x14ac:dyDescent="0.2">
      <c r="A122" s="110"/>
      <c r="B122" s="110" t="s">
        <v>734</v>
      </c>
      <c r="C122" s="1120" t="s">
        <v>730</v>
      </c>
      <c r="D122" s="237" t="s">
        <v>10</v>
      </c>
      <c r="E122" s="210">
        <v>9</v>
      </c>
      <c r="F122" s="210"/>
      <c r="G122" s="210"/>
      <c r="H122" s="801"/>
      <c r="I122" s="802"/>
      <c r="J122" s="803"/>
      <c r="K122" s="97"/>
    </row>
    <row r="123" spans="1:11" s="108" customFormat="1" x14ac:dyDescent="0.2">
      <c r="A123" s="110"/>
      <c r="B123" s="110"/>
      <c r="C123" s="1120"/>
      <c r="D123" s="237"/>
      <c r="E123" s="210"/>
      <c r="F123" s="210"/>
      <c r="G123" s="210"/>
      <c r="H123" s="801"/>
      <c r="I123" s="802"/>
      <c r="J123" s="803"/>
      <c r="K123" s="97"/>
    </row>
    <row r="124" spans="1:11" s="108" customFormat="1" ht="92.45" customHeight="1" x14ac:dyDescent="0.2">
      <c r="A124" s="110" t="s">
        <v>166</v>
      </c>
      <c r="B124" s="110" t="s">
        <v>154</v>
      </c>
      <c r="C124" s="219" t="s">
        <v>732</v>
      </c>
      <c r="D124" s="237" t="s">
        <v>10</v>
      </c>
      <c r="E124" s="210">
        <v>5</v>
      </c>
      <c r="F124" s="210"/>
      <c r="G124" s="210"/>
      <c r="H124" s="801"/>
      <c r="I124" s="802"/>
      <c r="J124" s="803"/>
      <c r="K124" s="97"/>
    </row>
    <row r="125" spans="1:11" s="108" customFormat="1" x14ac:dyDescent="0.2">
      <c r="A125" s="110"/>
      <c r="B125" s="110"/>
      <c r="C125" s="255"/>
      <c r="D125" s="237"/>
      <c r="E125" s="210"/>
      <c r="F125" s="210"/>
      <c r="G125" s="210"/>
      <c r="H125" s="801"/>
      <c r="I125" s="802"/>
      <c r="J125" s="803"/>
      <c r="K125" s="97"/>
    </row>
    <row r="126" spans="1:11" s="108" customFormat="1" ht="93" customHeight="1" x14ac:dyDescent="0.2">
      <c r="A126" s="110" t="s">
        <v>166</v>
      </c>
      <c r="B126" s="110" t="s">
        <v>155</v>
      </c>
      <c r="C126" s="255" t="s">
        <v>162</v>
      </c>
      <c r="D126" s="237" t="s">
        <v>10</v>
      </c>
      <c r="E126" s="210">
        <v>6</v>
      </c>
      <c r="F126" s="210"/>
      <c r="G126" s="208"/>
      <c r="H126" s="801"/>
      <c r="I126" s="802"/>
      <c r="J126" s="803"/>
      <c r="K126" s="97"/>
    </row>
    <row r="127" spans="1:11" s="108" customFormat="1" ht="60" x14ac:dyDescent="0.2">
      <c r="A127" s="110"/>
      <c r="B127" s="110" t="s">
        <v>887</v>
      </c>
      <c r="C127" s="255" t="s">
        <v>888</v>
      </c>
      <c r="D127" s="237" t="s">
        <v>10</v>
      </c>
      <c r="E127" s="210">
        <v>6</v>
      </c>
      <c r="F127" s="210"/>
      <c r="G127" s="208"/>
      <c r="H127" s="801"/>
      <c r="I127" s="802"/>
      <c r="J127" s="803"/>
      <c r="K127" s="97"/>
    </row>
    <row r="128" spans="1:11" s="868" customFormat="1" x14ac:dyDescent="0.2">
      <c r="A128" s="747"/>
      <c r="B128" s="747"/>
      <c r="C128" s="748"/>
      <c r="D128" s="749"/>
      <c r="E128" s="750"/>
      <c r="F128" s="750"/>
      <c r="G128" s="750"/>
      <c r="H128" s="864"/>
      <c r="I128" s="865"/>
      <c r="J128" s="866"/>
      <c r="K128" s="867"/>
    </row>
    <row r="129" spans="1:11" s="108" customFormat="1" ht="48" x14ac:dyDescent="0.2">
      <c r="A129" s="110" t="s">
        <v>166</v>
      </c>
      <c r="B129" s="110" t="s">
        <v>156</v>
      </c>
      <c r="C129" s="219" t="s">
        <v>713</v>
      </c>
      <c r="D129" s="252" t="s">
        <v>10</v>
      </c>
      <c r="E129" s="826">
        <v>20</v>
      </c>
      <c r="F129" s="210"/>
      <c r="G129" s="210"/>
      <c r="H129" s="801"/>
      <c r="I129" s="802"/>
      <c r="J129" s="803"/>
      <c r="K129" s="97"/>
    </row>
    <row r="130" spans="1:11" s="108" customFormat="1" x14ac:dyDescent="0.2">
      <c r="A130" s="280"/>
      <c r="B130" s="110"/>
      <c r="C130" s="828"/>
      <c r="D130" s="829"/>
      <c r="E130" s="830"/>
      <c r="F130" s="210"/>
      <c r="G130" s="210"/>
      <c r="H130" s="801"/>
      <c r="I130" s="802"/>
      <c r="J130" s="803"/>
      <c r="K130" s="97"/>
    </row>
    <row r="131" spans="1:11" s="108" customFormat="1" ht="24" x14ac:dyDescent="0.2">
      <c r="A131" s="110" t="s">
        <v>166</v>
      </c>
      <c r="B131" s="110" t="s">
        <v>157</v>
      </c>
      <c r="C131" s="831" t="s">
        <v>710</v>
      </c>
      <c r="D131" s="252" t="s">
        <v>10</v>
      </c>
      <c r="E131" s="826">
        <v>20</v>
      </c>
      <c r="F131" s="210"/>
      <c r="G131" s="210"/>
      <c r="H131" s="801"/>
      <c r="I131" s="802"/>
      <c r="J131" s="803"/>
      <c r="K131" s="97"/>
    </row>
    <row r="132" spans="1:11" s="108" customFormat="1" x14ac:dyDescent="0.2">
      <c r="A132" s="280"/>
      <c r="B132" s="110"/>
      <c r="C132" s="828"/>
      <c r="D132" s="729"/>
      <c r="E132" s="727"/>
      <c r="F132" s="210"/>
      <c r="G132" s="210"/>
      <c r="H132" s="801"/>
      <c r="I132" s="802"/>
      <c r="J132" s="803"/>
      <c r="K132" s="97"/>
    </row>
    <row r="133" spans="1:11" s="108" customFormat="1" ht="24" x14ac:dyDescent="0.2">
      <c r="A133" s="110" t="s">
        <v>166</v>
      </c>
      <c r="B133" s="110" t="s">
        <v>159</v>
      </c>
      <c r="C133" s="219" t="s">
        <v>724</v>
      </c>
      <c r="D133" s="252" t="s">
        <v>8</v>
      </c>
      <c r="E133" s="210">
        <v>1878</v>
      </c>
      <c r="F133" s="210"/>
      <c r="G133" s="210"/>
      <c r="H133" s="801"/>
      <c r="I133" s="802"/>
      <c r="J133" s="803"/>
      <c r="K133" s="97"/>
    </row>
    <row r="134" spans="1:11" s="108" customFormat="1" x14ac:dyDescent="0.2">
      <c r="A134" s="110"/>
      <c r="B134" s="110"/>
      <c r="C134" s="219"/>
      <c r="D134" s="252"/>
      <c r="E134" s="210"/>
      <c r="F134" s="210"/>
      <c r="G134" s="210"/>
      <c r="H134" s="801"/>
      <c r="I134" s="802"/>
      <c r="J134" s="803"/>
      <c r="K134" s="97"/>
    </row>
    <row r="135" spans="1:11" s="108" customFormat="1" ht="24" x14ac:dyDescent="0.2">
      <c r="A135" s="110" t="s">
        <v>166</v>
      </c>
      <c r="B135" s="110" t="s">
        <v>161</v>
      </c>
      <c r="C135" s="1120" t="s">
        <v>863</v>
      </c>
      <c r="D135" s="252" t="s">
        <v>139</v>
      </c>
      <c r="E135" s="826">
        <v>1</v>
      </c>
      <c r="F135" s="210"/>
      <c r="G135" s="210"/>
      <c r="H135" s="801"/>
      <c r="I135" s="802"/>
      <c r="J135" s="803"/>
      <c r="K135" s="97"/>
    </row>
    <row r="136" spans="1:11" s="108" customFormat="1" x14ac:dyDescent="0.2">
      <c r="A136" s="280"/>
      <c r="B136" s="110"/>
      <c r="C136" s="828"/>
      <c r="D136" s="729"/>
      <c r="E136" s="727"/>
      <c r="F136" s="210"/>
      <c r="G136" s="210"/>
      <c r="H136" s="801"/>
      <c r="I136" s="802"/>
      <c r="J136" s="803"/>
      <c r="K136" s="97"/>
    </row>
    <row r="137" spans="1:11" s="108" customFormat="1" x14ac:dyDescent="0.2">
      <c r="A137" s="110" t="s">
        <v>166</v>
      </c>
      <c r="B137" s="110" t="s">
        <v>163</v>
      </c>
      <c r="C137" s="219" t="s">
        <v>711</v>
      </c>
      <c r="D137" s="252" t="s">
        <v>8</v>
      </c>
      <c r="E137" s="210">
        <v>1878</v>
      </c>
      <c r="F137" s="210"/>
      <c r="G137" s="210"/>
      <c r="H137" s="801"/>
      <c r="I137" s="802"/>
      <c r="J137" s="803"/>
      <c r="K137" s="97"/>
    </row>
    <row r="138" spans="1:11" s="108" customFormat="1" x14ac:dyDescent="0.2">
      <c r="A138" s="280"/>
      <c r="B138" s="110"/>
      <c r="C138" s="832"/>
      <c r="D138" s="729"/>
      <c r="E138" s="727"/>
      <c r="F138" s="210"/>
      <c r="G138" s="210"/>
      <c r="H138" s="801"/>
      <c r="I138" s="802"/>
      <c r="J138" s="803"/>
      <c r="K138" s="97"/>
    </row>
    <row r="139" spans="1:11" s="108" customFormat="1" ht="24" x14ac:dyDescent="0.2">
      <c r="A139" s="110" t="s">
        <v>166</v>
      </c>
      <c r="B139" s="110" t="s">
        <v>164</v>
      </c>
      <c r="C139" s="833" t="s">
        <v>712</v>
      </c>
      <c r="D139" s="252" t="s">
        <v>8</v>
      </c>
      <c r="E139" s="210">
        <v>1878</v>
      </c>
      <c r="F139" s="210"/>
      <c r="G139" s="210"/>
      <c r="H139" s="801"/>
      <c r="I139" s="802"/>
      <c r="J139" s="803"/>
      <c r="K139" s="97"/>
    </row>
    <row r="140" spans="1:11" s="108" customFormat="1" x14ac:dyDescent="0.2">
      <c r="A140" s="110"/>
      <c r="B140" s="110"/>
      <c r="C140" s="255"/>
      <c r="D140" s="237"/>
      <c r="E140" s="210"/>
      <c r="F140" s="210"/>
      <c r="G140" s="210"/>
      <c r="H140" s="801"/>
      <c r="I140" s="802"/>
      <c r="J140" s="803"/>
      <c r="K140" s="97"/>
    </row>
    <row r="141" spans="1:11" s="108" customFormat="1" x14ac:dyDescent="0.2">
      <c r="A141" s="110" t="s">
        <v>166</v>
      </c>
      <c r="B141" s="110" t="s">
        <v>202</v>
      </c>
      <c r="C141" s="219" t="s">
        <v>278</v>
      </c>
      <c r="D141" s="268" t="s">
        <v>279</v>
      </c>
      <c r="E141" s="728">
        <v>0.1</v>
      </c>
      <c r="F141" s="210"/>
      <c r="G141" s="210"/>
      <c r="H141" s="801"/>
      <c r="I141" s="802"/>
      <c r="J141" s="803"/>
      <c r="K141" s="97"/>
    </row>
    <row r="142" spans="1:11" s="108" customFormat="1" x14ac:dyDescent="0.2">
      <c r="A142" s="110"/>
      <c r="B142" s="110"/>
      <c r="C142" s="255"/>
      <c r="D142" s="237"/>
      <c r="E142" s="323"/>
      <c r="F142" s="210"/>
      <c r="G142" s="210"/>
      <c r="H142" s="801"/>
      <c r="I142" s="802"/>
      <c r="J142" s="803"/>
      <c r="K142" s="97"/>
    </row>
    <row r="143" spans="1:11" s="89" customFormat="1" ht="13.5" thickBot="1" x14ac:dyDescent="0.25">
      <c r="A143" s="735"/>
      <c r="B143" s="283"/>
      <c r="C143" s="861" t="str">
        <f>CONCATENATE(B94," ",C94," - SKUPAJ:")</f>
        <v>IV. VODOVODNI MATERIAL - SKUPAJ:</v>
      </c>
      <c r="D143" s="243"/>
      <c r="E143" s="324"/>
      <c r="F143" s="212"/>
      <c r="G143" s="212"/>
    </row>
    <row r="144" spans="1:11" s="89" customFormat="1" x14ac:dyDescent="0.2">
      <c r="A144" s="736"/>
      <c r="B144" s="199"/>
      <c r="C144" s="816"/>
      <c r="D144" s="244"/>
      <c r="E144" s="325"/>
      <c r="F144" s="207"/>
      <c r="G144" s="207"/>
    </row>
    <row r="145" spans="1:12" s="724" customFormat="1" x14ac:dyDescent="0.2">
      <c r="A145" s="737"/>
      <c r="B145" s="287"/>
      <c r="C145" s="834"/>
      <c r="D145" s="242"/>
      <c r="E145" s="323"/>
      <c r="F145" s="210"/>
      <c r="G145" s="210"/>
      <c r="H145" s="835"/>
      <c r="I145" s="822"/>
      <c r="J145" s="823"/>
      <c r="K145" s="803"/>
      <c r="L145" s="824"/>
    </row>
    <row r="146" spans="1:12" ht="16.5" thickBot="1" x14ac:dyDescent="0.25">
      <c r="A146" s="738"/>
      <c r="B146" s="469" t="s">
        <v>136</v>
      </c>
      <c r="C146" s="468" t="s">
        <v>112</v>
      </c>
      <c r="D146" s="470"/>
      <c r="E146" s="471"/>
      <c r="F146" s="472"/>
      <c r="G146" s="472"/>
    </row>
    <row r="147" spans="1:12" x14ac:dyDescent="0.2">
      <c r="A147" s="739"/>
      <c r="C147" s="798"/>
    </row>
    <row r="148" spans="1:12" s="108" customFormat="1" x14ac:dyDescent="0.2">
      <c r="A148" s="110" t="str">
        <f>$B$146</f>
        <v>V.</v>
      </c>
      <c r="B148" s="277">
        <f>1</f>
        <v>1</v>
      </c>
      <c r="C148" s="255" t="s">
        <v>113</v>
      </c>
      <c r="D148" s="237" t="s">
        <v>114</v>
      </c>
      <c r="E148" s="323">
        <v>30</v>
      </c>
      <c r="F148" s="210"/>
      <c r="G148" s="210"/>
      <c r="H148" s="801"/>
      <c r="I148" s="802"/>
      <c r="J148" s="803"/>
      <c r="K148" s="804"/>
    </row>
    <row r="149" spans="1:12" s="108" customFormat="1" x14ac:dyDescent="0.2">
      <c r="A149" s="739"/>
      <c r="B149" s="277"/>
      <c r="C149" s="255" t="s">
        <v>38</v>
      </c>
      <c r="D149" s="242"/>
      <c r="E149" s="323"/>
      <c r="F149" s="210"/>
      <c r="G149" s="210"/>
      <c r="H149" s="801"/>
      <c r="I149" s="802"/>
      <c r="J149" s="803"/>
      <c r="K149" s="804"/>
    </row>
    <row r="150" spans="1:12" s="108" customFormat="1" ht="24" x14ac:dyDescent="0.2">
      <c r="A150" s="110" t="str">
        <f>$B$146</f>
        <v>V.</v>
      </c>
      <c r="B150" s="110">
        <f>COUNT($A$148:B149)+1</f>
        <v>2</v>
      </c>
      <c r="C150" s="255" t="s">
        <v>259</v>
      </c>
      <c r="D150" s="237" t="s">
        <v>114</v>
      </c>
      <c r="E150" s="323">
        <v>30</v>
      </c>
      <c r="F150" s="210"/>
      <c r="G150" s="210"/>
      <c r="H150" s="801"/>
      <c r="I150" s="802"/>
      <c r="J150" s="803"/>
      <c r="K150" s="97"/>
    </row>
    <row r="151" spans="1:12" s="108" customFormat="1" x14ac:dyDescent="0.2">
      <c r="A151" s="110"/>
      <c r="B151" s="277"/>
      <c r="C151" s="255"/>
      <c r="D151" s="237"/>
      <c r="E151" s="323"/>
      <c r="F151" s="210"/>
      <c r="G151" s="210"/>
      <c r="H151" s="801"/>
      <c r="I151" s="802"/>
      <c r="J151" s="803"/>
      <c r="K151" s="97"/>
    </row>
    <row r="152" spans="1:12" s="108" customFormat="1" ht="48" x14ac:dyDescent="0.2">
      <c r="A152" s="110" t="str">
        <f>$B$146</f>
        <v>V.</v>
      </c>
      <c r="B152" s="110">
        <f>COUNT($A$148:B151)+1</f>
        <v>3</v>
      </c>
      <c r="C152" s="224" t="s">
        <v>272</v>
      </c>
      <c r="D152" s="237" t="s">
        <v>116</v>
      </c>
      <c r="E152" s="322">
        <v>1878</v>
      </c>
      <c r="F152" s="210"/>
      <c r="G152" s="210"/>
      <c r="H152" s="801"/>
      <c r="I152" s="802"/>
      <c r="J152" s="803"/>
      <c r="K152" s="804"/>
    </row>
    <row r="153" spans="1:12" s="108" customFormat="1" x14ac:dyDescent="0.2">
      <c r="A153" s="260"/>
      <c r="B153" s="277"/>
      <c r="C153" s="255" t="s">
        <v>38</v>
      </c>
      <c r="D153" s="242"/>
      <c r="E153" s="323"/>
      <c r="F153" s="210"/>
      <c r="G153" s="210"/>
      <c r="H153" s="801"/>
      <c r="I153" s="802"/>
      <c r="J153" s="803"/>
      <c r="K153" s="804"/>
    </row>
    <row r="154" spans="1:12" s="108" customFormat="1" x14ac:dyDescent="0.2">
      <c r="A154" s="280" t="str">
        <f>$B$146</f>
        <v>V.</v>
      </c>
      <c r="B154" s="110">
        <f>COUNT($A$148:B153)+1</f>
        <v>4</v>
      </c>
      <c r="C154" s="255" t="s">
        <v>283</v>
      </c>
      <c r="D154" s="237" t="s">
        <v>10</v>
      </c>
      <c r="E154" s="323">
        <v>1</v>
      </c>
      <c r="F154" s="210"/>
      <c r="G154" s="210"/>
      <c r="H154" s="801"/>
      <c r="I154" s="802"/>
      <c r="J154" s="803"/>
      <c r="K154" s="804"/>
    </row>
    <row r="155" spans="1:12" s="108" customFormat="1" x14ac:dyDescent="0.2">
      <c r="A155" s="260"/>
      <c r="B155" s="277"/>
      <c r="C155" s="255" t="s">
        <v>38</v>
      </c>
      <c r="D155" s="242"/>
      <c r="E155" s="323"/>
      <c r="F155" s="210"/>
      <c r="G155" s="210"/>
      <c r="H155" s="801"/>
      <c r="I155" s="802"/>
      <c r="J155" s="803"/>
      <c r="K155" s="804"/>
    </row>
    <row r="156" spans="1:12" s="108" customFormat="1" x14ac:dyDescent="0.2">
      <c r="A156" s="280" t="str">
        <f>$B$146</f>
        <v>V.</v>
      </c>
      <c r="B156" s="110">
        <f>COUNT($A$148:B155)+1</f>
        <v>5</v>
      </c>
      <c r="C156" s="255" t="s">
        <v>115</v>
      </c>
      <c r="D156" s="237" t="s">
        <v>10</v>
      </c>
      <c r="E156" s="323">
        <v>1</v>
      </c>
      <c r="F156" s="210"/>
      <c r="G156" s="210"/>
      <c r="H156" s="801"/>
      <c r="I156" s="802"/>
      <c r="J156" s="803"/>
      <c r="K156" s="804"/>
    </row>
    <row r="157" spans="1:12" s="724" customFormat="1" x14ac:dyDescent="0.2">
      <c r="A157" s="259"/>
      <c r="B157" s="287"/>
      <c r="C157" s="834"/>
      <c r="D157" s="242"/>
      <c r="E157" s="323"/>
      <c r="F157" s="210"/>
      <c r="G157" s="210"/>
      <c r="H157" s="822"/>
      <c r="I157" s="823"/>
      <c r="J157" s="803"/>
      <c r="K157" s="804"/>
    </row>
    <row r="158" spans="1:12" s="89" customFormat="1" ht="13.5" thickBot="1" x14ac:dyDescent="0.25">
      <c r="A158" s="282"/>
      <c r="B158" s="283"/>
      <c r="C158" s="813" t="str">
        <f>CONCATENATE(B146," ",C146," - SKUPAJ:")</f>
        <v>V. OSTALA DELA - SKUPAJ:</v>
      </c>
      <c r="D158" s="243"/>
      <c r="E158" s="324"/>
      <c r="F158" s="212"/>
      <c r="G158" s="212"/>
    </row>
    <row r="159" spans="1:12" s="89" customFormat="1" x14ac:dyDescent="0.2">
      <c r="A159" s="284"/>
      <c r="B159" s="199"/>
      <c r="C159" s="820"/>
      <c r="D159" s="249"/>
      <c r="E159" s="326"/>
      <c r="F159" s="213"/>
      <c r="G159" s="213"/>
    </row>
    <row r="160" spans="1:12" s="89" customFormat="1" x14ac:dyDescent="0.2">
      <c r="A160" s="284"/>
      <c r="B160" s="199"/>
      <c r="C160" s="820"/>
      <c r="D160" s="249"/>
      <c r="E160" s="326"/>
      <c r="F160" s="213"/>
      <c r="G160" s="213"/>
    </row>
    <row r="161" spans="1:11" s="89" customFormat="1" x14ac:dyDescent="0.2">
      <c r="A161" s="284"/>
      <c r="B161" s="199"/>
      <c r="C161" s="820"/>
      <c r="D161" s="249"/>
      <c r="E161" s="326"/>
      <c r="F161" s="213"/>
      <c r="G161" s="213"/>
    </row>
    <row r="162" spans="1:11" s="89" customFormat="1" x14ac:dyDescent="0.2">
      <c r="A162" s="284"/>
      <c r="B162" s="199"/>
      <c r="C162" s="820"/>
      <c r="D162" s="249"/>
      <c r="E162" s="326"/>
      <c r="F162" s="213"/>
      <c r="G162" s="213"/>
    </row>
    <row r="163" spans="1:11" s="839" customFormat="1" x14ac:dyDescent="0.2">
      <c r="A163" s="291"/>
      <c r="B163" s="287"/>
      <c r="C163" s="838"/>
      <c r="D163" s="246"/>
      <c r="E163" s="323"/>
      <c r="F163" s="213"/>
      <c r="G163" s="213"/>
    </row>
    <row r="164" spans="1:11" s="94" customFormat="1" ht="38.25" customHeight="1" x14ac:dyDescent="0.25">
      <c r="A164" s="840"/>
      <c r="B164" s="473"/>
      <c r="C164" s="1148" t="s">
        <v>381</v>
      </c>
      <c r="D164" s="1148"/>
      <c r="E164" s="1148"/>
      <c r="F164" s="1148"/>
      <c r="G164" s="482"/>
    </row>
    <row r="165" spans="1:11" s="839" customFormat="1" ht="14.25" customHeight="1" x14ac:dyDescent="0.2">
      <c r="A165" s="292"/>
      <c r="B165" s="293"/>
      <c r="C165" s="844"/>
      <c r="D165" s="247"/>
      <c r="E165" s="322"/>
      <c r="F165" s="214"/>
      <c r="G165" s="214"/>
    </row>
    <row r="166" spans="1:11" s="839" customFormat="1" ht="12.75" customHeight="1" x14ac:dyDescent="0.2">
      <c r="A166" s="257"/>
      <c r="B166" s="287"/>
      <c r="C166" s="846"/>
      <c r="D166" s="248"/>
      <c r="E166" s="323"/>
      <c r="F166" s="210"/>
      <c r="G166" s="210"/>
    </row>
    <row r="167" spans="1:11" s="89" customFormat="1" x14ac:dyDescent="0.2">
      <c r="A167" s="294"/>
      <c r="B167" s="295"/>
      <c r="C167" s="853"/>
      <c r="D167" s="249"/>
      <c r="E167" s="326"/>
      <c r="F167" s="216"/>
      <c r="G167" s="216"/>
      <c r="H167" s="839"/>
      <c r="J167" s="850"/>
      <c r="K167" s="850"/>
    </row>
    <row r="168" spans="1:11" s="89" customFormat="1" x14ac:dyDescent="0.2">
      <c r="A168" s="296"/>
      <c r="B168" s="297" t="str">
        <f>B11</f>
        <v>I.</v>
      </c>
      <c r="C168" s="266" t="str">
        <f>+C11</f>
        <v>PREDDELA</v>
      </c>
      <c r="D168" s="263"/>
      <c r="E168" s="328"/>
      <c r="F168" s="233"/>
      <c r="G168" s="233"/>
    </row>
    <row r="169" spans="1:11" s="839" customFormat="1" x14ac:dyDescent="0.2">
      <c r="A169" s="291"/>
      <c r="B169" s="287"/>
      <c r="C169" s="838"/>
      <c r="D169" s="246"/>
      <c r="E169" s="323"/>
      <c r="F169" s="213"/>
      <c r="G169" s="213"/>
    </row>
    <row r="170" spans="1:11" s="89" customFormat="1" x14ac:dyDescent="0.2">
      <c r="A170" s="296"/>
      <c r="B170" s="297" t="str">
        <f>B34</f>
        <v>II.</v>
      </c>
      <c r="C170" s="266" t="str">
        <f>+C34</f>
        <v>ZEMELJSKA DELA</v>
      </c>
      <c r="D170" s="263"/>
      <c r="E170" s="328"/>
      <c r="F170" s="233"/>
      <c r="G170" s="233"/>
    </row>
    <row r="171" spans="1:11" s="89" customFormat="1" x14ac:dyDescent="0.2">
      <c r="A171" s="296"/>
      <c r="B171" s="199"/>
      <c r="C171" s="117"/>
      <c r="D171" s="246"/>
      <c r="E171" s="326"/>
      <c r="F171" s="213"/>
      <c r="G171" s="213"/>
    </row>
    <row r="172" spans="1:11" s="89" customFormat="1" x14ac:dyDescent="0.2">
      <c r="A172" s="296"/>
      <c r="B172" s="297" t="str">
        <f>B69</f>
        <v>III.</v>
      </c>
      <c r="C172" s="266" t="str">
        <f>+C69</f>
        <v>GRADBENA DELA</v>
      </c>
      <c r="D172" s="263"/>
      <c r="E172" s="328"/>
      <c r="F172" s="233"/>
      <c r="G172" s="233"/>
    </row>
    <row r="173" spans="1:11" s="89" customFormat="1" x14ac:dyDescent="0.2">
      <c r="A173" s="296"/>
      <c r="B173" s="199"/>
      <c r="C173" s="117"/>
      <c r="D173" s="246"/>
      <c r="E173" s="326"/>
      <c r="F173" s="213"/>
      <c r="G173" s="213"/>
    </row>
    <row r="174" spans="1:11" s="89" customFormat="1" ht="18.75" customHeight="1" x14ac:dyDescent="0.2">
      <c r="A174" s="296"/>
      <c r="B174" s="297" t="str">
        <f>B94</f>
        <v>IV.</v>
      </c>
      <c r="C174" s="719" t="str">
        <f>+C94</f>
        <v>VODOVODNI MATERIAL</v>
      </c>
      <c r="D174" s="719"/>
      <c r="E174" s="719"/>
      <c r="F174" s="233"/>
      <c r="G174" s="233"/>
    </row>
    <row r="175" spans="1:11" s="89" customFormat="1" x14ac:dyDescent="0.2">
      <c r="A175" s="296"/>
      <c r="B175" s="199"/>
      <c r="C175" s="117"/>
      <c r="D175" s="246"/>
      <c r="E175" s="326"/>
      <c r="F175" s="213"/>
      <c r="G175" s="213"/>
    </row>
    <row r="176" spans="1:11" s="89" customFormat="1" ht="13.5" thickBot="1" x14ac:dyDescent="0.25">
      <c r="A176" s="296"/>
      <c r="B176" s="298" t="str">
        <f>B146</f>
        <v>V.</v>
      </c>
      <c r="C176" s="119" t="str">
        <f>+C146</f>
        <v>OSTALA DELA</v>
      </c>
      <c r="D176" s="250"/>
      <c r="E176" s="329"/>
      <c r="F176" s="217"/>
      <c r="G176" s="217"/>
    </row>
    <row r="177" spans="1:11" s="839" customFormat="1" ht="13.5" thickTop="1" x14ac:dyDescent="0.2">
      <c r="A177" s="299"/>
      <c r="B177" s="300"/>
      <c r="C177" s="228"/>
      <c r="D177" s="269"/>
      <c r="E177" s="330"/>
      <c r="F177" s="229"/>
      <c r="G177" s="229"/>
      <c r="K177" s="854"/>
    </row>
    <row r="178" spans="1:11" s="89" customFormat="1" ht="13.5" thickBot="1" x14ac:dyDescent="0.25">
      <c r="A178" s="301"/>
      <c r="B178" s="290"/>
      <c r="C178" s="862" t="s">
        <v>285</v>
      </c>
      <c r="D178" s="262"/>
      <c r="E178" s="331"/>
      <c r="F178" s="231"/>
      <c r="G178" s="231"/>
    </row>
    <row r="179" spans="1:11" s="839" customFormat="1" x14ac:dyDescent="0.2">
      <c r="A179" s="258"/>
      <c r="B179" s="287"/>
      <c r="C179" s="838"/>
      <c r="D179" s="246"/>
      <c r="E179" s="323"/>
      <c r="F179" s="213"/>
      <c r="G179" s="210"/>
    </row>
    <row r="180" spans="1:11" s="108" customFormat="1" ht="12" x14ac:dyDescent="0.2">
      <c r="A180" s="107"/>
      <c r="B180" s="277"/>
      <c r="C180" s="110"/>
      <c r="D180" s="245"/>
      <c r="E180" s="319"/>
      <c r="F180" s="208"/>
      <c r="G180" s="208"/>
    </row>
    <row r="181" spans="1:11" s="108" customFormat="1" ht="12" x14ac:dyDescent="0.2">
      <c r="A181" s="107"/>
      <c r="B181" s="277"/>
      <c r="C181" s="110"/>
      <c r="D181" s="245"/>
      <c r="E181" s="319"/>
      <c r="F181" s="208"/>
      <c r="G181" s="208"/>
    </row>
    <row r="182" spans="1:11" s="108" customFormat="1" ht="12" x14ac:dyDescent="0.2">
      <c r="A182" s="107"/>
      <c r="B182" s="277"/>
      <c r="C182" s="110"/>
      <c r="D182" s="245"/>
      <c r="E182" s="319"/>
      <c r="F182" s="208"/>
      <c r="G182" s="208"/>
    </row>
    <row r="183" spans="1:11" s="108" customFormat="1" ht="12" x14ac:dyDescent="0.2">
      <c r="A183" s="107"/>
      <c r="B183" s="277"/>
      <c r="C183" s="110"/>
      <c r="D183" s="245"/>
      <c r="E183" s="319"/>
      <c r="F183" s="208"/>
      <c r="G183" s="208"/>
    </row>
    <row r="184" spans="1:11" s="108" customFormat="1" ht="12" x14ac:dyDescent="0.2">
      <c r="A184" s="107"/>
      <c r="B184" s="277"/>
      <c r="C184" s="110"/>
      <c r="D184" s="245"/>
      <c r="E184" s="319"/>
      <c r="F184" s="208"/>
      <c r="G184" s="208"/>
    </row>
    <row r="185" spans="1:11" s="108" customFormat="1" ht="12" x14ac:dyDescent="0.2">
      <c r="A185" s="107"/>
      <c r="B185" s="277"/>
      <c r="C185" s="110"/>
      <c r="D185" s="245"/>
      <c r="E185" s="319"/>
      <c r="F185" s="208"/>
      <c r="G185" s="208"/>
    </row>
    <row r="186" spans="1:11" s="108" customFormat="1" ht="12" x14ac:dyDescent="0.2">
      <c r="A186" s="107"/>
      <c r="B186" s="277"/>
      <c r="C186" s="110"/>
      <c r="D186" s="245"/>
      <c r="E186" s="319"/>
      <c r="F186" s="208"/>
      <c r="G186" s="208"/>
    </row>
    <row r="187" spans="1:11" s="108" customFormat="1" ht="12" x14ac:dyDescent="0.2">
      <c r="A187" s="107"/>
      <c r="B187" s="277"/>
      <c r="C187" s="110"/>
      <c r="D187" s="245"/>
      <c r="E187" s="319"/>
      <c r="F187" s="208"/>
      <c r="G187" s="208"/>
    </row>
    <row r="188" spans="1:11" s="108" customFormat="1" ht="12" x14ac:dyDescent="0.2">
      <c r="A188" s="107"/>
      <c r="B188" s="277"/>
      <c r="C188" s="110"/>
      <c r="D188" s="245"/>
      <c r="E188" s="319"/>
      <c r="F188" s="208"/>
      <c r="G188" s="208"/>
    </row>
    <row r="189" spans="1:11" s="108" customFormat="1" ht="12" x14ac:dyDescent="0.2">
      <c r="A189" s="107"/>
      <c r="B189" s="277"/>
      <c r="C189" s="110"/>
      <c r="D189" s="245"/>
      <c r="E189" s="319"/>
      <c r="F189" s="208"/>
      <c r="G189" s="208"/>
    </row>
    <row r="190" spans="1:11" s="108" customFormat="1" ht="12" x14ac:dyDescent="0.2">
      <c r="A190" s="107"/>
      <c r="B190" s="277"/>
      <c r="C190" s="110"/>
      <c r="D190" s="245"/>
      <c r="E190" s="319"/>
      <c r="F190" s="208"/>
      <c r="G190" s="208"/>
    </row>
    <row r="191" spans="1:11" s="108" customFormat="1" ht="12" x14ac:dyDescent="0.2">
      <c r="A191" s="107"/>
      <c r="B191" s="277"/>
      <c r="C191" s="110"/>
      <c r="D191" s="245"/>
      <c r="E191" s="319"/>
      <c r="F191" s="208"/>
      <c r="G191" s="208"/>
    </row>
    <row r="192" spans="1:11" s="108" customFormat="1" ht="12" x14ac:dyDescent="0.2">
      <c r="A192" s="107"/>
      <c r="B192" s="277"/>
      <c r="C192" s="110"/>
      <c r="D192" s="245"/>
      <c r="E192" s="319"/>
      <c r="F192" s="208"/>
      <c r="G192" s="208"/>
    </row>
    <row r="193" spans="1:7" s="108" customFormat="1" ht="12" x14ac:dyDescent="0.2">
      <c r="A193" s="107"/>
      <c r="B193" s="277"/>
      <c r="C193" s="110"/>
      <c r="D193" s="245"/>
      <c r="E193" s="319"/>
      <c r="F193" s="208"/>
      <c r="G193" s="208"/>
    </row>
    <row r="194" spans="1:7" s="108" customFormat="1" ht="12" x14ac:dyDescent="0.2">
      <c r="A194" s="107"/>
      <c r="B194" s="277"/>
      <c r="C194" s="110"/>
      <c r="D194" s="245"/>
      <c r="E194" s="319"/>
      <c r="F194" s="208"/>
      <c r="G194" s="208"/>
    </row>
    <row r="195" spans="1:7" s="108" customFormat="1" ht="12" x14ac:dyDescent="0.2">
      <c r="A195" s="107"/>
      <c r="B195" s="277"/>
      <c r="C195" s="110"/>
      <c r="D195" s="245"/>
      <c r="E195" s="319"/>
      <c r="F195" s="208"/>
      <c r="G195" s="208"/>
    </row>
    <row r="196" spans="1:7" s="108" customFormat="1" ht="12" x14ac:dyDescent="0.2">
      <c r="A196" s="107"/>
      <c r="B196" s="277"/>
      <c r="C196" s="110"/>
      <c r="D196" s="245"/>
      <c r="E196" s="319"/>
      <c r="F196" s="208"/>
      <c r="G196" s="208"/>
    </row>
    <row r="197" spans="1:7" s="108" customFormat="1" ht="12" x14ac:dyDescent="0.2">
      <c r="A197" s="107"/>
      <c r="B197" s="277"/>
      <c r="C197" s="110"/>
      <c r="D197" s="245"/>
      <c r="E197" s="319"/>
      <c r="F197" s="208"/>
      <c r="G197" s="208"/>
    </row>
    <row r="198" spans="1:7" s="108" customFormat="1" ht="12" x14ac:dyDescent="0.2">
      <c r="A198" s="107"/>
      <c r="B198" s="277"/>
      <c r="C198" s="110"/>
      <c r="D198" s="245"/>
      <c r="E198" s="319"/>
      <c r="F198" s="208"/>
      <c r="G198" s="208"/>
    </row>
    <row r="199" spans="1:7" s="108" customFormat="1" ht="12" x14ac:dyDescent="0.2">
      <c r="A199" s="107"/>
      <c r="B199" s="277"/>
      <c r="C199" s="110"/>
      <c r="D199" s="245"/>
      <c r="E199" s="319"/>
      <c r="F199" s="208"/>
      <c r="G199" s="208"/>
    </row>
    <row r="200" spans="1:7" s="108" customFormat="1" ht="12" x14ac:dyDescent="0.2">
      <c r="A200" s="107"/>
      <c r="B200" s="277"/>
      <c r="C200" s="110"/>
      <c r="D200" s="245"/>
      <c r="E200" s="319"/>
      <c r="F200" s="208"/>
      <c r="G200" s="208"/>
    </row>
    <row r="201" spans="1:7" s="108" customFormat="1" ht="12" x14ac:dyDescent="0.2">
      <c r="A201" s="107"/>
      <c r="B201" s="277"/>
      <c r="C201" s="110"/>
      <c r="D201" s="245"/>
      <c r="E201" s="319"/>
      <c r="F201" s="208"/>
      <c r="G201" s="208"/>
    </row>
    <row r="202" spans="1:7" s="108" customFormat="1" ht="12" x14ac:dyDescent="0.2">
      <c r="A202" s="107"/>
      <c r="B202" s="277"/>
      <c r="C202" s="110"/>
      <c r="D202" s="245"/>
      <c r="E202" s="319"/>
      <c r="F202" s="208"/>
      <c r="G202" s="208"/>
    </row>
    <row r="203" spans="1:7" s="108" customFormat="1" ht="12" x14ac:dyDescent="0.2">
      <c r="A203" s="107"/>
      <c r="B203" s="277"/>
      <c r="C203" s="110"/>
      <c r="D203" s="245"/>
      <c r="E203" s="319"/>
      <c r="F203" s="208"/>
      <c r="G203" s="208"/>
    </row>
    <row r="204" spans="1:7" s="108" customFormat="1" ht="12" x14ac:dyDescent="0.2">
      <c r="A204" s="107"/>
      <c r="B204" s="277"/>
      <c r="C204" s="110"/>
      <c r="D204" s="245"/>
      <c r="E204" s="319"/>
      <c r="F204" s="208"/>
      <c r="G204" s="208"/>
    </row>
    <row r="205" spans="1:7" s="108" customFormat="1" ht="12" x14ac:dyDescent="0.2">
      <c r="A205" s="107"/>
      <c r="B205" s="277"/>
      <c r="C205" s="110"/>
      <c r="D205" s="245"/>
      <c r="E205" s="319"/>
      <c r="F205" s="208"/>
      <c r="G205" s="208"/>
    </row>
    <row r="206" spans="1:7" s="108" customFormat="1" ht="12" x14ac:dyDescent="0.2">
      <c r="A206" s="107"/>
      <c r="B206" s="277"/>
      <c r="C206" s="110"/>
      <c r="D206" s="245"/>
      <c r="E206" s="319"/>
      <c r="F206" s="208"/>
      <c r="G206" s="208"/>
    </row>
    <row r="207" spans="1:7" s="108" customFormat="1" ht="12" x14ac:dyDescent="0.2">
      <c r="A207" s="107"/>
      <c r="B207" s="277"/>
      <c r="C207" s="110"/>
      <c r="D207" s="245"/>
      <c r="E207" s="319"/>
      <c r="F207" s="208"/>
      <c r="G207" s="208"/>
    </row>
    <row r="208" spans="1:7" s="108" customFormat="1" ht="12" x14ac:dyDescent="0.2">
      <c r="A208" s="107"/>
      <c r="B208" s="277"/>
      <c r="C208" s="110"/>
      <c r="D208" s="245"/>
      <c r="E208" s="319"/>
      <c r="F208" s="208"/>
      <c r="G208" s="208"/>
    </row>
    <row r="209" spans="1:7" s="108" customFormat="1" ht="12" x14ac:dyDescent="0.2">
      <c r="A209" s="107"/>
      <c r="B209" s="277"/>
      <c r="C209" s="110"/>
      <c r="D209" s="245"/>
      <c r="E209" s="319"/>
      <c r="F209" s="208"/>
      <c r="G209" s="208"/>
    </row>
    <row r="210" spans="1:7" s="108" customFormat="1" ht="12" x14ac:dyDescent="0.2">
      <c r="A210" s="107"/>
      <c r="B210" s="277"/>
      <c r="C210" s="110"/>
      <c r="D210" s="245"/>
      <c r="E210" s="319"/>
      <c r="F210" s="208"/>
      <c r="G210" s="208"/>
    </row>
    <row r="211" spans="1:7" s="108" customFormat="1" ht="12" x14ac:dyDescent="0.2">
      <c r="A211" s="107"/>
      <c r="B211" s="277"/>
      <c r="C211" s="110"/>
      <c r="D211" s="245"/>
      <c r="E211" s="319"/>
      <c r="F211" s="208"/>
      <c r="G211" s="208"/>
    </row>
    <row r="212" spans="1:7" s="108" customFormat="1" ht="12" x14ac:dyDescent="0.2">
      <c r="A212" s="107"/>
      <c r="B212" s="277"/>
      <c r="C212" s="110"/>
      <c r="D212" s="245"/>
      <c r="E212" s="319"/>
      <c r="F212" s="208"/>
      <c r="G212" s="208"/>
    </row>
    <row r="213" spans="1:7" s="108" customFormat="1" ht="12" x14ac:dyDescent="0.2">
      <c r="A213" s="107"/>
      <c r="B213" s="277"/>
      <c r="C213" s="110"/>
      <c r="D213" s="245"/>
      <c r="E213" s="319"/>
      <c r="F213" s="208"/>
      <c r="G213" s="208"/>
    </row>
    <row r="214" spans="1:7" s="108" customFormat="1" ht="12" x14ac:dyDescent="0.2">
      <c r="A214" s="107"/>
      <c r="B214" s="277"/>
      <c r="C214" s="110"/>
      <c r="D214" s="245"/>
      <c r="E214" s="319"/>
      <c r="F214" s="208"/>
      <c r="G214" s="208"/>
    </row>
    <row r="215" spans="1:7" s="108" customFormat="1" ht="12" x14ac:dyDescent="0.2">
      <c r="A215" s="107"/>
      <c r="B215" s="277"/>
      <c r="C215" s="110"/>
      <c r="D215" s="245"/>
      <c r="E215" s="319"/>
      <c r="F215" s="208"/>
      <c r="G215" s="208"/>
    </row>
    <row r="216" spans="1:7" s="108" customFormat="1" ht="12" x14ac:dyDescent="0.2">
      <c r="A216" s="107"/>
      <c r="B216" s="277"/>
      <c r="C216" s="110"/>
      <c r="D216" s="245"/>
      <c r="E216" s="319"/>
      <c r="F216" s="208"/>
      <c r="G216" s="208"/>
    </row>
    <row r="217" spans="1:7" s="108" customFormat="1" ht="12" x14ac:dyDescent="0.2">
      <c r="A217" s="107"/>
      <c r="B217" s="277"/>
      <c r="C217" s="110"/>
      <c r="D217" s="245"/>
      <c r="E217" s="319"/>
      <c r="F217" s="208"/>
      <c r="G217" s="208"/>
    </row>
    <row r="218" spans="1:7" s="108" customFormat="1" ht="12" x14ac:dyDescent="0.2">
      <c r="A218" s="107"/>
      <c r="B218" s="277"/>
      <c r="C218" s="110"/>
      <c r="D218" s="245"/>
      <c r="E218" s="319"/>
      <c r="F218" s="208"/>
      <c r="G218" s="208"/>
    </row>
    <row r="219" spans="1:7" s="108" customFormat="1" ht="12" x14ac:dyDescent="0.2">
      <c r="A219" s="107"/>
      <c r="B219" s="277"/>
      <c r="C219" s="110"/>
      <c r="D219" s="245"/>
      <c r="E219" s="319"/>
      <c r="F219" s="208"/>
      <c r="G219" s="208"/>
    </row>
    <row r="220" spans="1:7" s="108" customFormat="1" ht="12" x14ac:dyDescent="0.2">
      <c r="A220" s="107"/>
      <c r="B220" s="277"/>
      <c r="C220" s="110"/>
      <c r="D220" s="245"/>
      <c r="E220" s="319"/>
      <c r="F220" s="208"/>
      <c r="G220" s="208"/>
    </row>
    <row r="221" spans="1:7" s="108" customFormat="1" ht="12" x14ac:dyDescent="0.2">
      <c r="A221" s="107"/>
      <c r="B221" s="277"/>
      <c r="C221" s="110"/>
      <c r="D221" s="245"/>
      <c r="E221" s="319"/>
      <c r="F221" s="208"/>
      <c r="G221" s="208"/>
    </row>
    <row r="222" spans="1:7" s="108" customFormat="1" ht="12" x14ac:dyDescent="0.2">
      <c r="A222" s="107"/>
      <c r="B222" s="277"/>
      <c r="C222" s="110"/>
      <c r="D222" s="245"/>
      <c r="E222" s="319"/>
      <c r="F222" s="208"/>
      <c r="G222" s="208"/>
    </row>
    <row r="223" spans="1:7" s="108" customFormat="1" ht="12" x14ac:dyDescent="0.2">
      <c r="A223" s="107"/>
      <c r="B223" s="277"/>
      <c r="C223" s="110"/>
      <c r="D223" s="245"/>
      <c r="E223" s="319"/>
      <c r="F223" s="208"/>
      <c r="G223" s="208"/>
    </row>
    <row r="224" spans="1:7" s="108" customFormat="1" ht="12" x14ac:dyDescent="0.2">
      <c r="A224" s="107"/>
      <c r="B224" s="277"/>
      <c r="C224" s="110"/>
      <c r="D224" s="245"/>
      <c r="E224" s="319"/>
      <c r="F224" s="208"/>
      <c r="G224" s="208"/>
    </row>
    <row r="225" spans="1:7" s="108" customFormat="1" ht="12" x14ac:dyDescent="0.2">
      <c r="A225" s="107"/>
      <c r="B225" s="277"/>
      <c r="C225" s="110"/>
      <c r="D225" s="245"/>
      <c r="E225" s="319"/>
      <c r="F225" s="208"/>
      <c r="G225" s="208"/>
    </row>
    <row r="226" spans="1:7" s="108" customFormat="1" ht="12" x14ac:dyDescent="0.2">
      <c r="A226" s="107"/>
      <c r="B226" s="277"/>
      <c r="C226" s="110"/>
      <c r="D226" s="245"/>
      <c r="E226" s="319"/>
      <c r="F226" s="208"/>
      <c r="G226" s="208"/>
    </row>
    <row r="227" spans="1:7" s="108" customFormat="1" ht="12" x14ac:dyDescent="0.2">
      <c r="A227" s="107"/>
      <c r="B227" s="277"/>
      <c r="C227" s="110"/>
      <c r="D227" s="245"/>
      <c r="E227" s="319"/>
      <c r="F227" s="208"/>
      <c r="G227" s="208"/>
    </row>
    <row r="228" spans="1:7" s="108" customFormat="1" ht="12" x14ac:dyDescent="0.2">
      <c r="A228" s="107"/>
      <c r="B228" s="277"/>
      <c r="C228" s="110"/>
      <c r="D228" s="245"/>
      <c r="E228" s="319"/>
      <c r="F228" s="208"/>
      <c r="G228" s="208"/>
    </row>
    <row r="229" spans="1:7" s="108" customFormat="1" ht="12" x14ac:dyDescent="0.2">
      <c r="A229" s="107"/>
      <c r="B229" s="277"/>
      <c r="C229" s="110"/>
      <c r="D229" s="245"/>
      <c r="E229" s="319"/>
      <c r="F229" s="208"/>
      <c r="G229" s="208"/>
    </row>
    <row r="230" spans="1:7" s="108" customFormat="1" ht="12" x14ac:dyDescent="0.2">
      <c r="A230" s="107"/>
      <c r="B230" s="277"/>
      <c r="C230" s="110"/>
      <c r="D230" s="245"/>
      <c r="E230" s="319"/>
      <c r="F230" s="208"/>
      <c r="G230" s="208"/>
    </row>
    <row r="231" spans="1:7" s="108" customFormat="1" ht="12" x14ac:dyDescent="0.2">
      <c r="A231" s="107"/>
      <c r="B231" s="277"/>
      <c r="C231" s="110"/>
      <c r="D231" s="245"/>
      <c r="E231" s="319"/>
      <c r="F231" s="208"/>
      <c r="G231" s="208"/>
    </row>
    <row r="232" spans="1:7" s="108" customFormat="1" ht="12" x14ac:dyDescent="0.2">
      <c r="A232" s="107"/>
      <c r="B232" s="277"/>
      <c r="C232" s="110"/>
      <c r="D232" s="245"/>
      <c r="E232" s="319"/>
      <c r="F232" s="208"/>
      <c r="G232" s="208"/>
    </row>
    <row r="233" spans="1:7" s="108" customFormat="1" ht="12" x14ac:dyDescent="0.2">
      <c r="A233" s="107"/>
      <c r="B233" s="277"/>
      <c r="C233" s="110"/>
      <c r="D233" s="245"/>
      <c r="E233" s="319"/>
      <c r="F233" s="208"/>
      <c r="G233" s="208"/>
    </row>
    <row r="234" spans="1:7" s="108" customFormat="1" ht="12" x14ac:dyDescent="0.2">
      <c r="A234" s="107"/>
      <c r="B234" s="277"/>
      <c r="C234" s="110"/>
      <c r="D234" s="245"/>
      <c r="E234" s="319"/>
      <c r="F234" s="208"/>
      <c r="G234" s="208"/>
    </row>
    <row r="235" spans="1:7" s="108" customFormat="1" ht="12" x14ac:dyDescent="0.2">
      <c r="A235" s="107"/>
      <c r="B235" s="277"/>
      <c r="C235" s="110"/>
      <c r="D235" s="245"/>
      <c r="E235" s="319"/>
      <c r="F235" s="208"/>
      <c r="G235" s="208"/>
    </row>
    <row r="236" spans="1:7" s="108" customFormat="1" ht="12" x14ac:dyDescent="0.2">
      <c r="A236" s="107"/>
      <c r="B236" s="277"/>
      <c r="C236" s="110"/>
      <c r="D236" s="245"/>
      <c r="E236" s="319"/>
      <c r="F236" s="208"/>
      <c r="G236" s="208"/>
    </row>
    <row r="237" spans="1:7" s="108" customFormat="1" ht="12" x14ac:dyDescent="0.2">
      <c r="A237" s="107"/>
      <c r="B237" s="277"/>
      <c r="C237" s="110"/>
      <c r="D237" s="245"/>
      <c r="E237" s="319"/>
      <c r="F237" s="208"/>
      <c r="G237" s="208"/>
    </row>
    <row r="238" spans="1:7" s="108" customFormat="1" ht="12" x14ac:dyDescent="0.2">
      <c r="A238" s="107"/>
      <c r="B238" s="277"/>
      <c r="C238" s="110"/>
      <c r="D238" s="245"/>
      <c r="E238" s="319"/>
      <c r="F238" s="208"/>
      <c r="G238" s="208"/>
    </row>
    <row r="239" spans="1:7" s="108" customFormat="1" ht="12" x14ac:dyDescent="0.2">
      <c r="A239" s="107"/>
      <c r="B239" s="277"/>
      <c r="C239" s="110"/>
      <c r="D239" s="245"/>
      <c r="E239" s="319"/>
      <c r="F239" s="208"/>
      <c r="G239" s="208"/>
    </row>
    <row r="240" spans="1:7" s="108" customFormat="1" ht="12" x14ac:dyDescent="0.2">
      <c r="A240" s="107"/>
      <c r="B240" s="277"/>
      <c r="C240" s="110"/>
      <c r="D240" s="245"/>
      <c r="E240" s="319"/>
      <c r="F240" s="208"/>
      <c r="G240" s="208"/>
    </row>
    <row r="241" spans="1:7" s="108" customFormat="1" ht="12" x14ac:dyDescent="0.2">
      <c r="A241" s="107"/>
      <c r="B241" s="277"/>
      <c r="C241" s="110"/>
      <c r="D241" s="245"/>
      <c r="E241" s="319"/>
      <c r="F241" s="208"/>
      <c r="G241" s="208"/>
    </row>
    <row r="242" spans="1:7" s="108" customFormat="1" ht="12" x14ac:dyDescent="0.2">
      <c r="A242" s="107"/>
      <c r="B242" s="277"/>
      <c r="C242" s="110"/>
      <c r="D242" s="245"/>
      <c r="E242" s="319"/>
      <c r="F242" s="208"/>
      <c r="G242" s="208"/>
    </row>
    <row r="243" spans="1:7" s="108" customFormat="1" ht="12" x14ac:dyDescent="0.2">
      <c r="A243" s="107"/>
      <c r="B243" s="277"/>
      <c r="C243" s="110"/>
      <c r="D243" s="245"/>
      <c r="E243" s="319"/>
      <c r="F243" s="208"/>
      <c r="G243" s="208"/>
    </row>
    <row r="244" spans="1:7" s="108" customFormat="1" ht="12" x14ac:dyDescent="0.2">
      <c r="A244" s="107"/>
      <c r="B244" s="277"/>
      <c r="C244" s="110"/>
      <c r="D244" s="245"/>
      <c r="E244" s="319"/>
      <c r="F244" s="208"/>
      <c r="G244" s="208"/>
    </row>
    <row r="245" spans="1:7" s="108" customFormat="1" ht="12" x14ac:dyDescent="0.2">
      <c r="A245" s="107"/>
      <c r="B245" s="277"/>
      <c r="C245" s="110"/>
      <c r="D245" s="245"/>
      <c r="E245" s="319"/>
      <c r="F245" s="208"/>
      <c r="G245" s="208"/>
    </row>
    <row r="246" spans="1:7" s="108" customFormat="1" ht="12" x14ac:dyDescent="0.2">
      <c r="A246" s="107"/>
      <c r="B246" s="277"/>
      <c r="C246" s="110"/>
      <c r="D246" s="245"/>
      <c r="E246" s="319"/>
      <c r="F246" s="208"/>
      <c r="G246" s="208"/>
    </row>
    <row r="247" spans="1:7" s="108" customFormat="1" ht="12" x14ac:dyDescent="0.2">
      <c r="A247" s="107"/>
      <c r="B247" s="277"/>
      <c r="C247" s="110"/>
      <c r="D247" s="245"/>
      <c r="E247" s="319"/>
      <c r="F247" s="208"/>
      <c r="G247" s="208"/>
    </row>
    <row r="248" spans="1:7" s="108" customFormat="1" ht="12" x14ac:dyDescent="0.2">
      <c r="A248" s="107"/>
      <c r="B248" s="277"/>
      <c r="C248" s="110"/>
      <c r="D248" s="245"/>
      <c r="E248" s="319"/>
      <c r="F248" s="208"/>
      <c r="G248" s="208"/>
    </row>
    <row r="249" spans="1:7" s="108" customFormat="1" ht="12" x14ac:dyDescent="0.2">
      <c r="A249" s="107"/>
      <c r="B249" s="277"/>
      <c r="C249" s="110"/>
      <c r="D249" s="245"/>
      <c r="E249" s="319"/>
      <c r="F249" s="208"/>
      <c r="G249" s="208"/>
    </row>
    <row r="250" spans="1:7" s="108" customFormat="1" ht="12" x14ac:dyDescent="0.2">
      <c r="A250" s="107"/>
      <c r="B250" s="277"/>
      <c r="C250" s="110"/>
      <c r="D250" s="245"/>
      <c r="E250" s="319"/>
      <c r="F250" s="208"/>
      <c r="G250" s="208"/>
    </row>
    <row r="251" spans="1:7" s="108" customFormat="1" ht="12" x14ac:dyDescent="0.2">
      <c r="A251" s="107"/>
      <c r="B251" s="277"/>
      <c r="C251" s="110"/>
      <c r="D251" s="245"/>
      <c r="E251" s="319"/>
      <c r="F251" s="208"/>
      <c r="G251" s="208"/>
    </row>
    <row r="252" spans="1:7" s="108" customFormat="1" ht="12" x14ac:dyDescent="0.2">
      <c r="A252" s="107"/>
      <c r="B252" s="277"/>
      <c r="C252" s="110"/>
      <c r="D252" s="245"/>
      <c r="E252" s="319"/>
      <c r="F252" s="208"/>
      <c r="G252" s="208"/>
    </row>
    <row r="253" spans="1:7" s="108" customFormat="1" ht="12" x14ac:dyDescent="0.2">
      <c r="A253" s="107"/>
      <c r="B253" s="277"/>
      <c r="C253" s="110"/>
      <c r="D253" s="245"/>
      <c r="E253" s="319"/>
      <c r="F253" s="208"/>
      <c r="G253" s="208"/>
    </row>
    <row r="254" spans="1:7" s="108" customFormat="1" ht="12" x14ac:dyDescent="0.2">
      <c r="A254" s="107"/>
      <c r="B254" s="277"/>
      <c r="C254" s="110"/>
      <c r="D254" s="245"/>
      <c r="E254" s="319"/>
      <c r="F254" s="208"/>
      <c r="G254" s="208"/>
    </row>
    <row r="255" spans="1:7" s="108" customFormat="1" ht="12" x14ac:dyDescent="0.2">
      <c r="A255" s="107"/>
      <c r="B255" s="277"/>
      <c r="C255" s="110"/>
      <c r="D255" s="245"/>
      <c r="E255" s="319"/>
      <c r="F255" s="208"/>
      <c r="G255" s="208"/>
    </row>
    <row r="256" spans="1:7" s="108" customFormat="1" ht="12" x14ac:dyDescent="0.2">
      <c r="A256" s="107"/>
      <c r="B256" s="277"/>
      <c r="C256" s="110"/>
      <c r="D256" s="245"/>
      <c r="E256" s="319"/>
      <c r="F256" s="208"/>
      <c r="G256" s="208"/>
    </row>
    <row r="257" spans="1:7" s="108" customFormat="1" ht="12" x14ac:dyDescent="0.2">
      <c r="A257" s="107"/>
      <c r="B257" s="277"/>
      <c r="C257" s="110"/>
      <c r="D257" s="245"/>
      <c r="E257" s="319"/>
      <c r="F257" s="208"/>
      <c r="G257" s="208"/>
    </row>
    <row r="258" spans="1:7" s="108" customFormat="1" ht="12" x14ac:dyDescent="0.2">
      <c r="A258" s="107"/>
      <c r="B258" s="277"/>
      <c r="C258" s="110"/>
      <c r="D258" s="245"/>
      <c r="E258" s="319"/>
      <c r="F258" s="208"/>
      <c r="G258" s="208"/>
    </row>
    <row r="259" spans="1:7" s="108" customFormat="1" ht="12" x14ac:dyDescent="0.2">
      <c r="A259" s="107"/>
      <c r="B259" s="277"/>
      <c r="C259" s="110"/>
      <c r="D259" s="245"/>
      <c r="E259" s="319"/>
      <c r="F259" s="208"/>
      <c r="G259" s="208"/>
    </row>
    <row r="260" spans="1:7" s="108" customFormat="1" ht="12" x14ac:dyDescent="0.2">
      <c r="A260" s="107"/>
      <c r="B260" s="277"/>
      <c r="C260" s="110"/>
      <c r="D260" s="245"/>
      <c r="E260" s="319"/>
      <c r="F260" s="208"/>
      <c r="G260" s="208"/>
    </row>
    <row r="261" spans="1:7" s="108" customFormat="1" ht="12" x14ac:dyDescent="0.2">
      <c r="A261" s="107"/>
      <c r="B261" s="277"/>
      <c r="C261" s="110"/>
      <c r="D261" s="245"/>
      <c r="E261" s="319"/>
      <c r="F261" s="208"/>
      <c r="G261" s="208"/>
    </row>
    <row r="262" spans="1:7" s="108" customFormat="1" ht="12" x14ac:dyDescent="0.2">
      <c r="A262" s="107"/>
      <c r="B262" s="277"/>
      <c r="C262" s="110"/>
      <c r="D262" s="245"/>
      <c r="E262" s="319"/>
      <c r="F262" s="208"/>
      <c r="G262" s="208"/>
    </row>
    <row r="263" spans="1:7" s="108" customFormat="1" ht="12" x14ac:dyDescent="0.2">
      <c r="A263" s="107"/>
      <c r="B263" s="277"/>
      <c r="C263" s="110"/>
      <c r="D263" s="245"/>
      <c r="E263" s="319"/>
      <c r="F263" s="208"/>
      <c r="G263" s="208"/>
    </row>
    <row r="264" spans="1:7" s="108" customFormat="1" ht="12" x14ac:dyDescent="0.2">
      <c r="A264" s="107"/>
      <c r="B264" s="277"/>
      <c r="C264" s="110"/>
      <c r="D264" s="245"/>
      <c r="E264" s="319"/>
      <c r="F264" s="208"/>
      <c r="G264" s="208"/>
    </row>
    <row r="265" spans="1:7" s="108" customFormat="1" ht="12" x14ac:dyDescent="0.2">
      <c r="A265" s="107"/>
      <c r="B265" s="277"/>
      <c r="C265" s="110"/>
      <c r="D265" s="245"/>
      <c r="E265" s="319"/>
      <c r="F265" s="208"/>
      <c r="G265" s="208"/>
    </row>
    <row r="266" spans="1:7" s="108" customFormat="1" ht="12" x14ac:dyDescent="0.2">
      <c r="A266" s="107"/>
      <c r="B266" s="277"/>
      <c r="C266" s="110"/>
      <c r="D266" s="245"/>
      <c r="E266" s="319"/>
      <c r="F266" s="208"/>
      <c r="G266" s="208"/>
    </row>
    <row r="267" spans="1:7" s="108" customFormat="1" ht="12" x14ac:dyDescent="0.2">
      <c r="A267" s="107"/>
      <c r="B267" s="277"/>
      <c r="C267" s="110"/>
      <c r="D267" s="245"/>
      <c r="E267" s="319"/>
      <c r="F267" s="208"/>
      <c r="G267" s="208"/>
    </row>
    <row r="268" spans="1:7" s="108" customFormat="1" ht="12" x14ac:dyDescent="0.2">
      <c r="A268" s="107"/>
      <c r="B268" s="277"/>
      <c r="C268" s="110"/>
      <c r="D268" s="245"/>
      <c r="E268" s="319"/>
      <c r="F268" s="208"/>
      <c r="G268" s="208"/>
    </row>
    <row r="269" spans="1:7" s="108" customFormat="1" ht="12" x14ac:dyDescent="0.2">
      <c r="A269" s="107"/>
      <c r="B269" s="277"/>
      <c r="C269" s="110"/>
      <c r="D269" s="245"/>
      <c r="E269" s="319"/>
      <c r="F269" s="208"/>
      <c r="G269" s="208"/>
    </row>
    <row r="270" spans="1:7" s="108" customFormat="1" ht="12" x14ac:dyDescent="0.2">
      <c r="A270" s="107"/>
      <c r="B270" s="277"/>
      <c r="C270" s="110"/>
      <c r="D270" s="245"/>
      <c r="E270" s="319"/>
      <c r="F270" s="208"/>
      <c r="G270" s="208"/>
    </row>
    <row r="271" spans="1:7" s="108" customFormat="1" ht="12" x14ac:dyDescent="0.2">
      <c r="A271" s="107"/>
      <c r="B271" s="277"/>
      <c r="C271" s="110"/>
      <c r="D271" s="245"/>
      <c r="E271" s="319"/>
      <c r="F271" s="208"/>
      <c r="G271" s="208"/>
    </row>
    <row r="272" spans="1:7" s="108" customFormat="1" ht="12" x14ac:dyDescent="0.2">
      <c r="A272" s="107"/>
      <c r="B272" s="277"/>
      <c r="C272" s="110"/>
      <c r="D272" s="245"/>
      <c r="E272" s="319"/>
      <c r="F272" s="208"/>
      <c r="G272" s="208"/>
    </row>
    <row r="273" spans="1:7" s="108" customFormat="1" ht="12" x14ac:dyDescent="0.2">
      <c r="A273" s="107"/>
      <c r="B273" s="277"/>
      <c r="C273" s="110"/>
      <c r="D273" s="245"/>
      <c r="E273" s="319"/>
      <c r="F273" s="208"/>
      <c r="G273" s="208"/>
    </row>
    <row r="274" spans="1:7" s="108" customFormat="1" ht="12" x14ac:dyDescent="0.2">
      <c r="A274" s="107"/>
      <c r="B274" s="277"/>
      <c r="C274" s="110"/>
      <c r="D274" s="245"/>
      <c r="E274" s="319"/>
      <c r="F274" s="208"/>
      <c r="G274" s="208"/>
    </row>
    <row r="275" spans="1:7" s="108" customFormat="1" ht="12" x14ac:dyDescent="0.2">
      <c r="A275" s="107"/>
      <c r="B275" s="277"/>
      <c r="C275" s="110"/>
      <c r="D275" s="245"/>
      <c r="E275" s="319"/>
      <c r="F275" s="208"/>
      <c r="G275" s="208"/>
    </row>
    <row r="276" spans="1:7" s="108" customFormat="1" ht="12" x14ac:dyDescent="0.2">
      <c r="A276" s="107"/>
      <c r="B276" s="277"/>
      <c r="C276" s="110"/>
      <c r="D276" s="245"/>
      <c r="E276" s="319"/>
      <c r="F276" s="208"/>
      <c r="G276" s="208"/>
    </row>
    <row r="277" spans="1:7" s="108" customFormat="1" ht="12" x14ac:dyDescent="0.2">
      <c r="A277" s="107"/>
      <c r="B277" s="277"/>
      <c r="C277" s="110"/>
      <c r="D277" s="245"/>
      <c r="E277" s="319"/>
      <c r="F277" s="208"/>
      <c r="G277" s="208"/>
    </row>
    <row r="278" spans="1:7" s="108" customFormat="1" ht="12" x14ac:dyDescent="0.2">
      <c r="A278" s="107"/>
      <c r="B278" s="277"/>
      <c r="C278" s="110"/>
      <c r="D278" s="245"/>
      <c r="E278" s="319"/>
      <c r="F278" s="208"/>
      <c r="G278" s="208"/>
    </row>
    <row r="279" spans="1:7" s="108" customFormat="1" ht="12" x14ac:dyDescent="0.2">
      <c r="A279" s="107"/>
      <c r="B279" s="277"/>
      <c r="C279" s="110"/>
      <c r="D279" s="245"/>
      <c r="E279" s="319"/>
      <c r="F279" s="208"/>
      <c r="G279" s="208"/>
    </row>
    <row r="280" spans="1:7" s="108" customFormat="1" ht="12" x14ac:dyDescent="0.2">
      <c r="A280" s="107"/>
      <c r="B280" s="277"/>
      <c r="C280" s="110"/>
      <c r="D280" s="245"/>
      <c r="E280" s="319"/>
      <c r="F280" s="208"/>
      <c r="G280" s="208"/>
    </row>
    <row r="281" spans="1:7" s="108" customFormat="1" ht="12" x14ac:dyDescent="0.2">
      <c r="A281" s="107"/>
      <c r="B281" s="277"/>
      <c r="C281" s="110"/>
      <c r="D281" s="245"/>
      <c r="E281" s="319"/>
      <c r="F281" s="208"/>
      <c r="G281" s="208"/>
    </row>
    <row r="282" spans="1:7" s="108" customFormat="1" ht="12" x14ac:dyDescent="0.2">
      <c r="A282" s="107"/>
      <c r="B282" s="277"/>
      <c r="C282" s="110"/>
      <c r="D282" s="245"/>
      <c r="E282" s="319"/>
      <c r="F282" s="208"/>
      <c r="G282" s="208"/>
    </row>
  </sheetData>
  <mergeCells count="5">
    <mergeCell ref="C1:G1"/>
    <mergeCell ref="H6:H8"/>
    <mergeCell ref="I6:I7"/>
    <mergeCell ref="C94:F94"/>
    <mergeCell ref="C164:F164"/>
  </mergeCells>
  <phoneticPr fontId="68" type="noConversion"/>
  <pageMargins left="0.70866141732283472" right="0.70866141732283472" top="0.74803149606299213" bottom="0.74803149606299213" header="0.31496062992125984" footer="0.31496062992125984"/>
  <pageSetup paperSize="9" scale="98" firstPageNumber="9" orientation="portrait" useFirstPageNumber="1" r:id="rId1"/>
  <headerFooter>
    <oddHeader>&amp;L_x000D__x000D_&amp;9</oddHeader>
    <oddFooter>&amp;A&amp;RStran &amp;P</oddFooter>
  </headerFooter>
  <rowBreaks count="1" manualBreakCount="1">
    <brk id="16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13"/>
  <sheetViews>
    <sheetView view="pageBreakPreview" zoomScale="120" zoomScaleNormal="100" zoomScaleSheetLayoutView="120" workbookViewId="0"/>
  </sheetViews>
  <sheetFormatPr defaultColWidth="8.85546875" defaultRowHeight="12.75" x14ac:dyDescent="0.2"/>
  <cols>
    <col min="1" max="1" width="2.5703125" style="106" customWidth="1"/>
    <col min="2" max="2" width="5" style="791" customWidth="1"/>
    <col min="3" max="3" width="43.7109375" style="105" customWidth="1"/>
    <col min="4" max="4" width="6.28515625" style="239" customWidth="1"/>
    <col min="5" max="5" width="7.5703125" style="333" customWidth="1"/>
    <col min="6" max="6" width="9.5703125" style="207" customWidth="1"/>
    <col min="7" max="7" width="13.28515625" style="207" customWidth="1"/>
    <col min="8" max="8" width="30.42578125" style="97" customWidth="1"/>
    <col min="9" max="9" width="9.85546875" style="97" customWidth="1"/>
    <col min="10" max="10" width="2.5703125" style="97" bestFit="1" customWidth="1"/>
    <col min="11" max="11" width="9.140625" style="97" customWidth="1"/>
    <col min="12" max="12" width="9" style="97" customWidth="1"/>
    <col min="13" max="16384" width="8.85546875" style="97"/>
  </cols>
  <sheetData>
    <row r="1" spans="1:12" s="94" customFormat="1" ht="42.75" customHeight="1" thickBot="1" x14ac:dyDescent="0.25">
      <c r="A1" s="651"/>
      <c r="B1" s="698" t="s">
        <v>334</v>
      </c>
      <c r="C1" s="1156" t="s">
        <v>693</v>
      </c>
      <c r="D1" s="1156"/>
      <c r="E1" s="1156"/>
      <c r="F1" s="1156"/>
      <c r="G1" s="1157"/>
      <c r="I1" s="91"/>
      <c r="J1" s="91"/>
      <c r="K1" s="95"/>
      <c r="L1" s="96"/>
    </row>
    <row r="2" spans="1:12" s="94" customFormat="1" ht="18" x14ac:dyDescent="0.25">
      <c r="A2" s="90"/>
      <c r="B2" s="133"/>
      <c r="D2" s="238"/>
      <c r="E2" s="332"/>
      <c r="F2" s="206"/>
      <c r="G2" s="206"/>
      <c r="I2" s="91"/>
      <c r="J2" s="91"/>
      <c r="K2" s="95"/>
      <c r="L2" s="96"/>
    </row>
    <row r="3" spans="1:12" s="94" customFormat="1" ht="18" x14ac:dyDescent="0.25">
      <c r="A3" s="90"/>
      <c r="B3" s="137"/>
      <c r="D3" s="238"/>
      <c r="E3" s="332"/>
      <c r="F3" s="206"/>
      <c r="G3" s="206"/>
      <c r="I3" s="91"/>
      <c r="J3" s="91"/>
      <c r="K3" s="95"/>
      <c r="L3" s="96"/>
    </row>
    <row r="4" spans="1:12" s="94" customFormat="1" ht="18" x14ac:dyDescent="0.25">
      <c r="A4" s="90"/>
      <c r="B4" s="790"/>
      <c r="C4" s="131" t="str">
        <f>+rekapitulacija!B6</f>
        <v>Objekt: VODOVODNI SISTEM LUČINE</v>
      </c>
      <c r="D4" s="238"/>
      <c r="E4" s="332"/>
      <c r="F4" s="206"/>
      <c r="G4" s="206"/>
      <c r="H4" s="95"/>
      <c r="I4" s="96"/>
    </row>
    <row r="5" spans="1:12" s="94" customFormat="1" ht="18" x14ac:dyDescent="0.25">
      <c r="C5" s="131"/>
      <c r="D5" s="238"/>
      <c r="E5" s="332"/>
      <c r="F5" s="206"/>
      <c r="G5" s="206"/>
      <c r="H5" s="95"/>
      <c r="I5" s="96"/>
    </row>
    <row r="6" spans="1:12" ht="14.25" customHeight="1" x14ac:dyDescent="0.2">
      <c r="B6" s="257"/>
      <c r="C6" s="141" t="s">
        <v>299</v>
      </c>
      <c r="H6" s="1144"/>
      <c r="I6" s="1145"/>
    </row>
    <row r="7" spans="1:12" x14ac:dyDescent="0.2">
      <c r="C7" s="792"/>
      <c r="D7" s="240"/>
      <c r="E7" s="319"/>
      <c r="F7" s="208"/>
      <c r="G7" s="208"/>
      <c r="H7" s="1144"/>
      <c r="I7" s="1145"/>
    </row>
    <row r="8" spans="1:12" ht="12.75" customHeight="1" x14ac:dyDescent="0.2">
      <c r="A8" s="257"/>
      <c r="B8" s="257"/>
      <c r="C8" s="257"/>
      <c r="D8" s="240"/>
      <c r="E8" s="319"/>
      <c r="F8" s="208"/>
      <c r="G8" s="208"/>
      <c r="H8" s="1144"/>
      <c r="I8" s="221"/>
    </row>
    <row r="9" spans="1:12" s="796" customFormat="1" x14ac:dyDescent="0.2">
      <c r="A9" s="793" t="s">
        <v>2</v>
      </c>
      <c r="B9" s="794"/>
      <c r="C9" s="795" t="s">
        <v>3</v>
      </c>
      <c r="D9" s="241" t="s">
        <v>4</v>
      </c>
      <c r="E9" s="334" t="s">
        <v>5</v>
      </c>
      <c r="F9" s="205" t="s">
        <v>6</v>
      </c>
      <c r="G9" s="205" t="s">
        <v>300</v>
      </c>
      <c r="I9" s="97"/>
      <c r="K9" s="797"/>
      <c r="L9" s="797"/>
    </row>
    <row r="10" spans="1:12" x14ac:dyDescent="0.2">
      <c r="C10" s="798"/>
    </row>
    <row r="11" spans="1:12" ht="15.75" x14ac:dyDescent="0.2">
      <c r="A11" s="483"/>
      <c r="B11" s="484" t="s">
        <v>100</v>
      </c>
      <c r="C11" s="474" t="s">
        <v>108</v>
      </c>
      <c r="D11" s="485"/>
      <c r="E11" s="486"/>
      <c r="F11" s="476"/>
      <c r="G11" s="487"/>
    </row>
    <row r="12" spans="1:12" x14ac:dyDescent="0.2">
      <c r="A12" s="799"/>
      <c r="B12" s="800"/>
      <c r="C12" s="798"/>
    </row>
    <row r="13" spans="1:12" ht="48" x14ac:dyDescent="0.2">
      <c r="A13" s="280" t="s">
        <v>100</v>
      </c>
      <c r="B13" s="272">
        <v>1</v>
      </c>
      <c r="C13" s="219" t="s">
        <v>893</v>
      </c>
      <c r="D13" s="220"/>
      <c r="E13" s="321"/>
    </row>
    <row r="14" spans="1:12" x14ac:dyDescent="0.2">
      <c r="A14" s="260"/>
      <c r="B14" s="272" t="s">
        <v>260</v>
      </c>
      <c r="C14" s="221" t="s">
        <v>261</v>
      </c>
      <c r="D14" s="252" t="s">
        <v>262</v>
      </c>
      <c r="E14" s="322">
        <v>1617</v>
      </c>
    </row>
    <row r="15" spans="1:12" x14ac:dyDescent="0.2">
      <c r="A15" s="260"/>
      <c r="B15" s="272" t="s">
        <v>263</v>
      </c>
      <c r="C15" s="221" t="s">
        <v>264</v>
      </c>
      <c r="D15" s="252" t="s">
        <v>262</v>
      </c>
      <c r="E15" s="322">
        <v>1617</v>
      </c>
    </row>
    <row r="16" spans="1:12" x14ac:dyDescent="0.2">
      <c r="A16" s="799"/>
      <c r="B16" s="800"/>
      <c r="C16" s="798"/>
    </row>
    <row r="17" spans="1:11" s="108" customFormat="1" ht="48" x14ac:dyDescent="0.2">
      <c r="A17" s="280" t="str">
        <f>$B$11</f>
        <v>I.</v>
      </c>
      <c r="B17" s="277">
        <v>2</v>
      </c>
      <c r="C17" s="255" t="s">
        <v>255</v>
      </c>
      <c r="D17" s="237" t="s">
        <v>117</v>
      </c>
      <c r="E17" s="323">
        <f>800*0.3</f>
        <v>240</v>
      </c>
      <c r="F17" s="210"/>
      <c r="G17" s="210"/>
      <c r="H17" s="801"/>
      <c r="I17" s="802"/>
      <c r="J17" s="803"/>
      <c r="K17" s="804"/>
    </row>
    <row r="18" spans="1:11" s="108" customFormat="1" x14ac:dyDescent="0.2">
      <c r="A18" s="260"/>
      <c r="B18" s="277"/>
      <c r="C18" s="255" t="s">
        <v>38</v>
      </c>
      <c r="D18" s="242"/>
      <c r="E18" s="323"/>
      <c r="F18" s="210"/>
      <c r="G18" s="210"/>
      <c r="H18" s="801"/>
      <c r="I18" s="802"/>
      <c r="J18" s="803"/>
      <c r="K18" s="804"/>
    </row>
    <row r="19" spans="1:11" s="108" customFormat="1" ht="48.75" customHeight="1" x14ac:dyDescent="0.2">
      <c r="A19" s="280" t="str">
        <f>$B$11</f>
        <v>I.</v>
      </c>
      <c r="B19" s="277">
        <v>3</v>
      </c>
      <c r="C19" s="255" t="s">
        <v>256</v>
      </c>
      <c r="D19" s="237" t="s">
        <v>10</v>
      </c>
      <c r="E19" s="323">
        <v>5</v>
      </c>
      <c r="F19" s="210"/>
      <c r="G19" s="210"/>
      <c r="H19" s="801"/>
      <c r="I19" s="802"/>
      <c r="J19" s="803"/>
      <c r="K19" s="97"/>
    </row>
    <row r="20" spans="1:11" s="108" customFormat="1" x14ac:dyDescent="0.2">
      <c r="A20" s="140"/>
      <c r="B20" s="277"/>
      <c r="C20" s="255" t="s">
        <v>38</v>
      </c>
      <c r="D20" s="242"/>
      <c r="E20" s="323"/>
      <c r="F20" s="210"/>
      <c r="G20" s="210"/>
      <c r="H20" s="801"/>
      <c r="I20" s="802"/>
      <c r="J20" s="803"/>
      <c r="K20" s="804"/>
    </row>
    <row r="21" spans="1:11" s="108" customFormat="1" ht="48" x14ac:dyDescent="0.2">
      <c r="A21" s="280" t="str">
        <f>$B$11</f>
        <v>I.</v>
      </c>
      <c r="B21" s="277">
        <v>4</v>
      </c>
      <c r="C21" s="223" t="s">
        <v>265</v>
      </c>
      <c r="D21" s="237" t="s">
        <v>116</v>
      </c>
      <c r="E21" s="323">
        <v>1617</v>
      </c>
      <c r="F21" s="210"/>
      <c r="G21" s="210"/>
      <c r="H21" s="801"/>
      <c r="I21" s="802"/>
      <c r="J21" s="803"/>
      <c r="K21" s="97"/>
    </row>
    <row r="22" spans="1:11" s="108" customFormat="1" x14ac:dyDescent="0.2">
      <c r="A22" s="140"/>
      <c r="B22" s="277"/>
      <c r="C22" s="255" t="s">
        <v>38</v>
      </c>
      <c r="D22" s="242"/>
      <c r="E22" s="323"/>
      <c r="F22" s="210"/>
      <c r="G22" s="210"/>
      <c r="H22" s="801"/>
      <c r="I22" s="802"/>
      <c r="J22" s="803"/>
      <c r="K22" s="804"/>
    </row>
    <row r="23" spans="1:11" s="108" customFormat="1" ht="24" x14ac:dyDescent="0.2">
      <c r="A23" s="280" t="str">
        <f>$B$11</f>
        <v>I.</v>
      </c>
      <c r="B23" s="277">
        <v>5</v>
      </c>
      <c r="C23" s="255" t="s">
        <v>257</v>
      </c>
      <c r="D23" s="237" t="s">
        <v>10</v>
      </c>
      <c r="E23" s="323">
        <v>103</v>
      </c>
      <c r="F23" s="210"/>
      <c r="G23" s="210"/>
      <c r="H23" s="801"/>
      <c r="I23" s="802"/>
      <c r="J23" s="803"/>
      <c r="K23" s="97"/>
    </row>
    <row r="24" spans="1:11" s="108" customFormat="1" x14ac:dyDescent="0.2">
      <c r="A24" s="140"/>
      <c r="B24" s="277"/>
      <c r="C24" s="255"/>
      <c r="D24" s="242"/>
      <c r="E24" s="323"/>
      <c r="F24" s="210"/>
      <c r="G24" s="210"/>
      <c r="H24" s="801"/>
      <c r="I24" s="802"/>
      <c r="J24" s="803"/>
      <c r="K24" s="804"/>
    </row>
    <row r="25" spans="1:11" s="108" customFormat="1" ht="36" x14ac:dyDescent="0.2">
      <c r="A25" s="280" t="str">
        <f>$B$11</f>
        <v>I.</v>
      </c>
      <c r="B25" s="277">
        <v>6</v>
      </c>
      <c r="C25" s="255" t="s">
        <v>118</v>
      </c>
      <c r="D25" s="237" t="s">
        <v>10</v>
      </c>
      <c r="E25" s="323">
        <v>7</v>
      </c>
      <c r="F25" s="210"/>
      <c r="G25" s="210"/>
      <c r="H25" s="801"/>
      <c r="I25" s="802"/>
      <c r="J25" s="803"/>
      <c r="K25" s="97"/>
    </row>
    <row r="26" spans="1:11" s="108" customFormat="1" x14ac:dyDescent="0.2">
      <c r="A26" s="140"/>
      <c r="B26" s="277"/>
      <c r="C26" s="255"/>
      <c r="D26" s="242"/>
      <c r="E26" s="323"/>
      <c r="F26" s="210"/>
      <c r="G26" s="210"/>
      <c r="H26" s="801"/>
      <c r="I26" s="802"/>
      <c r="J26" s="803"/>
      <c r="K26" s="804"/>
    </row>
    <row r="27" spans="1:11" s="108" customFormat="1" ht="24" x14ac:dyDescent="0.2">
      <c r="A27" s="280" t="str">
        <f>$B$11</f>
        <v>I.</v>
      </c>
      <c r="B27" s="277">
        <v>7</v>
      </c>
      <c r="C27" s="255" t="s">
        <v>120</v>
      </c>
      <c r="D27" s="237" t="s">
        <v>10</v>
      </c>
      <c r="E27" s="323">
        <v>15</v>
      </c>
      <c r="F27" s="210"/>
      <c r="G27" s="210"/>
      <c r="H27" s="801"/>
      <c r="I27" s="802"/>
      <c r="J27" s="803"/>
      <c r="K27" s="97"/>
    </row>
    <row r="28" spans="1:11" s="108" customFormat="1" x14ac:dyDescent="0.2">
      <c r="A28" s="140"/>
      <c r="B28" s="277"/>
      <c r="C28" s="255"/>
      <c r="D28" s="242"/>
      <c r="E28" s="323"/>
      <c r="F28" s="210"/>
      <c r="G28" s="210"/>
      <c r="H28" s="801"/>
      <c r="I28" s="802"/>
      <c r="J28" s="803"/>
      <c r="K28" s="804"/>
    </row>
    <row r="29" spans="1:11" s="89" customFormat="1" ht="13.5" thickBot="1" x14ac:dyDescent="0.25">
      <c r="A29" s="811"/>
      <c r="B29" s="812"/>
      <c r="C29" s="813" t="str">
        <f>CONCATENATE(B11," ",C11," - SKUPAJ:")</f>
        <v>I. PREDDELA - SKUPAJ:</v>
      </c>
      <c r="D29" s="243"/>
      <c r="E29" s="335"/>
      <c r="F29" s="212"/>
      <c r="G29" s="212"/>
    </row>
    <row r="30" spans="1:11" s="89" customFormat="1" x14ac:dyDescent="0.2">
      <c r="A30" s="814"/>
      <c r="B30" s="815"/>
      <c r="C30" s="816"/>
      <c r="D30" s="244"/>
      <c r="E30" s="336"/>
      <c r="F30" s="207"/>
      <c r="G30" s="207"/>
    </row>
    <row r="31" spans="1:11" s="108" customFormat="1" ht="12" x14ac:dyDescent="0.2">
      <c r="A31" s="260"/>
      <c r="B31" s="277"/>
      <c r="C31" s="817"/>
      <c r="D31" s="245"/>
      <c r="E31" s="319"/>
      <c r="F31" s="208"/>
      <c r="G31" s="208"/>
    </row>
    <row r="32" spans="1:11" ht="15.75" x14ac:dyDescent="0.2">
      <c r="A32" s="483"/>
      <c r="B32" s="484" t="s">
        <v>101</v>
      </c>
      <c r="C32" s="474" t="s">
        <v>109</v>
      </c>
      <c r="D32" s="485"/>
      <c r="E32" s="486"/>
      <c r="F32" s="476"/>
      <c r="G32" s="487"/>
    </row>
    <row r="33" spans="1:11" x14ac:dyDescent="0.2">
      <c r="A33" s="799"/>
      <c r="B33" s="818"/>
      <c r="C33" s="798"/>
    </row>
    <row r="34" spans="1:11" s="108" customFormat="1" ht="36" x14ac:dyDescent="0.2">
      <c r="A34" s="280" t="str">
        <f>$B$32</f>
        <v>II.</v>
      </c>
      <c r="B34" s="277">
        <f>COUNT(#REF!)+1</f>
        <v>1</v>
      </c>
      <c r="C34" s="255" t="s">
        <v>274</v>
      </c>
      <c r="D34" s="237" t="s">
        <v>110</v>
      </c>
      <c r="E34" s="323">
        <v>486</v>
      </c>
      <c r="F34" s="210"/>
      <c r="G34" s="210"/>
      <c r="H34" s="819"/>
      <c r="I34" s="802"/>
      <c r="J34" s="803"/>
      <c r="K34" s="97"/>
    </row>
    <row r="35" spans="1:11" s="108" customFormat="1" x14ac:dyDescent="0.2">
      <c r="A35" s="140"/>
      <c r="B35" s="277"/>
      <c r="C35" s="255"/>
      <c r="D35" s="237"/>
      <c r="E35" s="319"/>
      <c r="F35" s="208"/>
      <c r="G35" s="208"/>
      <c r="H35" s="801"/>
      <c r="I35" s="802"/>
      <c r="J35" s="803"/>
      <c r="K35" s="804"/>
    </row>
    <row r="36" spans="1:11" s="108" customFormat="1" ht="36" x14ac:dyDescent="0.2">
      <c r="A36" s="280" t="str">
        <f>$B$32</f>
        <v>II.</v>
      </c>
      <c r="B36" s="277">
        <f>COUNT($A$34:B34)+1</f>
        <v>2</v>
      </c>
      <c r="C36" s="223" t="s">
        <v>275</v>
      </c>
      <c r="D36" s="237" t="s">
        <v>110</v>
      </c>
      <c r="E36" s="323">
        <f>2693.83*0.7+250</f>
        <v>2135.6999999999998</v>
      </c>
      <c r="F36" s="210"/>
      <c r="G36" s="210"/>
      <c r="H36" s="801"/>
      <c r="I36" s="802"/>
      <c r="J36" s="803"/>
      <c r="K36" s="97"/>
    </row>
    <row r="37" spans="1:11" s="108" customFormat="1" x14ac:dyDescent="0.2">
      <c r="A37" s="140"/>
      <c r="B37" s="277"/>
      <c r="C37" s="255"/>
      <c r="D37" s="237"/>
      <c r="E37" s="319"/>
      <c r="F37" s="208"/>
      <c r="G37" s="208"/>
      <c r="H37" s="801"/>
      <c r="I37" s="802"/>
      <c r="J37" s="803"/>
      <c r="K37" s="804"/>
    </row>
    <row r="38" spans="1:11" s="108" customFormat="1" ht="60" x14ac:dyDescent="0.2">
      <c r="A38" s="280" t="str">
        <f>$B$32</f>
        <v>II.</v>
      </c>
      <c r="B38" s="277">
        <f>COUNT($A$34:B37)+1</f>
        <v>3</v>
      </c>
      <c r="C38" s="219" t="s">
        <v>269</v>
      </c>
      <c r="D38" s="237" t="s">
        <v>110</v>
      </c>
      <c r="E38" s="323">
        <f>2693.83*0.2</f>
        <v>538.79999999999995</v>
      </c>
      <c r="F38" s="210"/>
      <c r="G38" s="210"/>
      <c r="H38" s="801"/>
      <c r="I38" s="802"/>
      <c r="J38" s="803"/>
      <c r="K38" s="97"/>
    </row>
    <row r="39" spans="1:11" s="108" customFormat="1" x14ac:dyDescent="0.2">
      <c r="A39" s="140"/>
      <c r="B39" s="277"/>
      <c r="C39" s="127"/>
      <c r="D39" s="139"/>
      <c r="E39" s="319"/>
      <c r="F39" s="208"/>
      <c r="G39" s="208"/>
      <c r="H39" s="801"/>
      <c r="I39" s="802"/>
      <c r="J39" s="803"/>
      <c r="K39" s="804"/>
    </row>
    <row r="40" spans="1:11" s="108" customFormat="1" ht="36" x14ac:dyDescent="0.2">
      <c r="A40" s="280" t="str">
        <f>$B$32</f>
        <v>II.</v>
      </c>
      <c r="B40" s="277">
        <f>COUNT($A$34:B38)+1</f>
        <v>4</v>
      </c>
      <c r="C40" s="224" t="s">
        <v>268</v>
      </c>
      <c r="D40" s="237" t="s">
        <v>110</v>
      </c>
      <c r="E40" s="323">
        <f>75</f>
        <v>75</v>
      </c>
      <c r="F40" s="210"/>
      <c r="G40" s="210"/>
      <c r="H40" s="801"/>
      <c r="I40" s="802"/>
      <c r="J40" s="803"/>
      <c r="K40" s="97"/>
    </row>
    <row r="41" spans="1:11" s="108" customFormat="1" x14ac:dyDescent="0.2">
      <c r="A41" s="140"/>
      <c r="B41" s="277"/>
      <c r="C41" s="255"/>
      <c r="D41" s="245"/>
      <c r="E41" s="319"/>
      <c r="F41" s="208"/>
      <c r="G41" s="208"/>
      <c r="H41" s="801"/>
      <c r="I41" s="802"/>
      <c r="J41" s="803"/>
      <c r="K41" s="804"/>
    </row>
    <row r="42" spans="1:11" s="108" customFormat="1" ht="24" x14ac:dyDescent="0.2">
      <c r="A42" s="280" t="str">
        <f>$B$32</f>
        <v>II.</v>
      </c>
      <c r="B42" s="277">
        <f>COUNT($A$34:B40)+1</f>
        <v>5</v>
      </c>
      <c r="C42" s="223" t="s">
        <v>267</v>
      </c>
      <c r="D42" s="237" t="s">
        <v>117</v>
      </c>
      <c r="E42" s="323">
        <f>E21*0.75</f>
        <v>1212.8</v>
      </c>
      <c r="F42" s="210"/>
      <c r="G42" s="210"/>
      <c r="H42" s="801"/>
      <c r="I42" s="802"/>
      <c r="J42" s="803"/>
      <c r="K42" s="97"/>
    </row>
    <row r="43" spans="1:11" s="108" customFormat="1" x14ac:dyDescent="0.2">
      <c r="A43" s="140"/>
      <c r="B43" s="277"/>
      <c r="C43" s="255"/>
      <c r="D43" s="245"/>
      <c r="E43" s="319"/>
      <c r="F43" s="208"/>
      <c r="G43" s="208"/>
      <c r="H43" s="801"/>
      <c r="I43" s="802"/>
      <c r="J43" s="803"/>
      <c r="K43" s="804"/>
    </row>
    <row r="44" spans="1:11" s="108" customFormat="1" ht="72" x14ac:dyDescent="0.2">
      <c r="A44" s="280" t="str">
        <f>$B$32</f>
        <v>II.</v>
      </c>
      <c r="B44" s="277">
        <f>COUNT($A$34:B42)+1</f>
        <v>6</v>
      </c>
      <c r="C44" s="223" t="s">
        <v>276</v>
      </c>
      <c r="D44" s="237" t="s">
        <v>110</v>
      </c>
      <c r="E44" s="323">
        <v>675</v>
      </c>
      <c r="F44" s="210"/>
      <c r="G44" s="210"/>
      <c r="H44" s="801"/>
      <c r="I44" s="802"/>
      <c r="J44" s="803"/>
      <c r="K44" s="97"/>
    </row>
    <row r="45" spans="1:11" s="108" customFormat="1" x14ac:dyDescent="0.2">
      <c r="A45" s="140"/>
      <c r="B45" s="277"/>
      <c r="C45" s="255"/>
      <c r="D45" s="245"/>
      <c r="E45" s="319"/>
      <c r="F45" s="208"/>
      <c r="G45" s="208"/>
      <c r="H45" s="801"/>
      <c r="I45" s="802"/>
      <c r="J45" s="803"/>
      <c r="K45" s="804"/>
    </row>
    <row r="46" spans="1:11" s="108" customFormat="1" ht="60" x14ac:dyDescent="0.2">
      <c r="A46" s="280" t="str">
        <f>$B$32</f>
        <v>II.</v>
      </c>
      <c r="B46" s="277">
        <f>COUNT($A$34:B45)+1</f>
        <v>7</v>
      </c>
      <c r="C46" s="223" t="s">
        <v>266</v>
      </c>
      <c r="D46" s="237" t="s">
        <v>110</v>
      </c>
      <c r="E46" s="323">
        <v>134</v>
      </c>
      <c r="F46" s="210"/>
      <c r="G46" s="210"/>
      <c r="H46" s="801"/>
      <c r="I46" s="802"/>
      <c r="J46" s="803"/>
      <c r="K46" s="97"/>
    </row>
    <row r="47" spans="1:11" s="108" customFormat="1" x14ac:dyDescent="0.2">
      <c r="A47" s="280"/>
      <c r="B47" s="277"/>
      <c r="C47" s="223"/>
      <c r="D47" s="237"/>
      <c r="E47" s="323"/>
      <c r="F47" s="210"/>
      <c r="G47" s="210"/>
      <c r="H47" s="801"/>
      <c r="I47" s="802"/>
      <c r="J47" s="803"/>
      <c r="K47" s="97"/>
    </row>
    <row r="48" spans="1:11" s="108" customFormat="1" ht="60" x14ac:dyDescent="0.2">
      <c r="A48" s="280" t="str">
        <f>$B$32</f>
        <v>II.</v>
      </c>
      <c r="B48" s="277">
        <v>8</v>
      </c>
      <c r="C48" s="223" t="s">
        <v>301</v>
      </c>
      <c r="D48" s="237" t="s">
        <v>110</v>
      </c>
      <c r="E48" s="323">
        <v>88</v>
      </c>
      <c r="F48" s="210"/>
      <c r="G48" s="210"/>
      <c r="H48" s="801"/>
      <c r="I48" s="802"/>
      <c r="J48" s="803"/>
      <c r="K48" s="97"/>
    </row>
    <row r="49" spans="1:11" s="108" customFormat="1" x14ac:dyDescent="0.2">
      <c r="A49" s="140"/>
      <c r="B49" s="277"/>
      <c r="C49" s="255"/>
      <c r="D49" s="245"/>
      <c r="E49" s="319"/>
      <c r="F49" s="208"/>
      <c r="G49" s="208"/>
      <c r="H49" s="801"/>
      <c r="I49" s="802"/>
      <c r="J49" s="803"/>
      <c r="K49" s="804"/>
    </row>
    <row r="50" spans="1:11" s="108" customFormat="1" ht="108" x14ac:dyDescent="0.2">
      <c r="A50" s="280" t="str">
        <f>$B$32</f>
        <v>II.</v>
      </c>
      <c r="B50" s="277">
        <v>9</v>
      </c>
      <c r="C50" s="255" t="s">
        <v>140</v>
      </c>
      <c r="D50" s="237" t="s">
        <v>110</v>
      </c>
      <c r="E50" s="323">
        <v>907</v>
      </c>
      <c r="F50" s="210"/>
      <c r="G50" s="210"/>
      <c r="H50" s="1118"/>
      <c r="I50" s="802"/>
      <c r="J50" s="803"/>
      <c r="K50" s="97"/>
    </row>
    <row r="51" spans="1:11" s="108" customFormat="1" x14ac:dyDescent="0.2">
      <c r="A51" s="280"/>
      <c r="B51" s="277"/>
      <c r="C51" s="255"/>
      <c r="D51" s="237"/>
      <c r="E51" s="323"/>
      <c r="F51" s="210"/>
      <c r="G51" s="210"/>
      <c r="H51" s="801"/>
      <c r="I51" s="802"/>
      <c r="J51" s="803"/>
      <c r="K51" s="97"/>
    </row>
    <row r="52" spans="1:11" s="108" customFormat="1" ht="72" x14ac:dyDescent="0.2">
      <c r="A52" s="280" t="str">
        <f>$B$32</f>
        <v>II.</v>
      </c>
      <c r="B52" s="277">
        <f>COUNT($A$34:B50)+1</f>
        <v>10</v>
      </c>
      <c r="C52" s="223" t="s">
        <v>270</v>
      </c>
      <c r="D52" s="237" t="s">
        <v>110</v>
      </c>
      <c r="E52" s="323">
        <v>1842</v>
      </c>
      <c r="F52" s="210"/>
      <c r="G52" s="210"/>
      <c r="H52" s="801"/>
      <c r="I52" s="802"/>
      <c r="J52" s="803"/>
      <c r="K52" s="97"/>
    </row>
    <row r="53" spans="1:11" s="108" customFormat="1" x14ac:dyDescent="0.2">
      <c r="A53" s="280"/>
      <c r="B53" s="277"/>
      <c r="C53" s="223"/>
      <c r="D53" s="237"/>
      <c r="E53" s="323"/>
      <c r="F53" s="210"/>
      <c r="G53" s="210"/>
      <c r="H53" s="801"/>
      <c r="I53" s="802"/>
      <c r="J53" s="803"/>
      <c r="K53" s="97"/>
    </row>
    <row r="54" spans="1:11" s="108" customFormat="1" ht="48" x14ac:dyDescent="0.2">
      <c r="A54" s="280" t="str">
        <f>$B$32</f>
        <v>II.</v>
      </c>
      <c r="B54" s="277">
        <v>11</v>
      </c>
      <c r="C54" s="219" t="s">
        <v>294</v>
      </c>
      <c r="D54" s="220" t="s">
        <v>117</v>
      </c>
      <c r="E54" s="321">
        <v>406</v>
      </c>
      <c r="F54" s="210"/>
      <c r="G54" s="210"/>
      <c r="H54" s="801"/>
      <c r="I54" s="802"/>
      <c r="J54" s="803"/>
      <c r="K54" s="97"/>
    </row>
    <row r="55" spans="1:11" s="108" customFormat="1" x14ac:dyDescent="0.2">
      <c r="A55" s="280"/>
      <c r="B55" s="277"/>
      <c r="C55" s="219"/>
      <c r="D55" s="220"/>
      <c r="E55" s="321"/>
      <c r="F55" s="210"/>
      <c r="G55" s="210"/>
      <c r="H55" s="801"/>
      <c r="I55" s="802"/>
      <c r="J55" s="803"/>
      <c r="K55" s="97"/>
    </row>
    <row r="56" spans="1:11" s="108" customFormat="1" ht="48" x14ac:dyDescent="0.2">
      <c r="A56" s="280" t="str">
        <f>$B$32</f>
        <v>II.</v>
      </c>
      <c r="B56" s="277">
        <v>12</v>
      </c>
      <c r="C56" s="271" t="s">
        <v>277</v>
      </c>
      <c r="D56" s="237" t="s">
        <v>117</v>
      </c>
      <c r="E56" s="323">
        <v>28</v>
      </c>
      <c r="F56" s="210"/>
      <c r="G56" s="210"/>
      <c r="H56" s="801"/>
      <c r="I56" s="802"/>
      <c r="J56" s="803"/>
      <c r="K56" s="97"/>
    </row>
    <row r="57" spans="1:11" s="108" customFormat="1" x14ac:dyDescent="0.2">
      <c r="A57" s="280"/>
      <c r="B57" s="277"/>
      <c r="C57" s="302"/>
      <c r="D57" s="237"/>
      <c r="E57" s="323"/>
      <c r="F57" s="210"/>
      <c r="G57" s="210"/>
      <c r="H57" s="801"/>
      <c r="I57" s="802"/>
      <c r="J57" s="803"/>
      <c r="K57" s="97"/>
    </row>
    <row r="58" spans="1:11" s="108" customFormat="1" ht="36" x14ac:dyDescent="0.2">
      <c r="A58" s="280" t="str">
        <f>$B$32</f>
        <v>II.</v>
      </c>
      <c r="B58" s="277">
        <v>13</v>
      </c>
      <c r="C58" s="224" t="s">
        <v>295</v>
      </c>
      <c r="D58" s="303" t="s">
        <v>110</v>
      </c>
      <c r="E58" s="323">
        <f>+E34</f>
        <v>486</v>
      </c>
      <c r="F58" s="210"/>
      <c r="G58" s="210"/>
      <c r="H58" s="801"/>
      <c r="I58" s="802"/>
      <c r="J58" s="803"/>
      <c r="K58" s="97"/>
    </row>
    <row r="59" spans="1:11" s="108" customFormat="1" x14ac:dyDescent="0.2">
      <c r="A59" s="280"/>
      <c r="B59" s="277"/>
      <c r="C59" s="304"/>
      <c r="D59" s="305"/>
      <c r="E59" s="323"/>
      <c r="F59" s="210"/>
      <c r="G59" s="210"/>
      <c r="H59" s="801"/>
      <c r="I59" s="802"/>
      <c r="J59" s="803"/>
      <c r="K59" s="97"/>
    </row>
    <row r="60" spans="1:11" s="108" customFormat="1" ht="24" x14ac:dyDescent="0.2">
      <c r="A60" s="280" t="str">
        <f>$B$32</f>
        <v>II.</v>
      </c>
      <c r="B60" s="277">
        <v>14</v>
      </c>
      <c r="C60" s="224" t="s">
        <v>271</v>
      </c>
      <c r="D60" s="303" t="s">
        <v>117</v>
      </c>
      <c r="E60" s="323">
        <v>2840</v>
      </c>
      <c r="F60" s="210"/>
      <c r="G60" s="210"/>
      <c r="H60" s="801"/>
      <c r="I60" s="802"/>
      <c r="J60" s="803"/>
      <c r="K60" s="97"/>
    </row>
    <row r="61" spans="1:11" s="108" customFormat="1" x14ac:dyDescent="0.2">
      <c r="A61" s="280"/>
      <c r="B61" s="277"/>
      <c r="C61" s="224"/>
      <c r="D61" s="303"/>
      <c r="E61" s="323"/>
      <c r="F61" s="210"/>
      <c r="G61" s="210"/>
      <c r="H61" s="801"/>
      <c r="I61" s="802"/>
      <c r="J61" s="803"/>
      <c r="K61" s="97"/>
    </row>
    <row r="62" spans="1:11" s="108" customFormat="1" x14ac:dyDescent="0.2">
      <c r="A62" s="280" t="str">
        <f>$B$32</f>
        <v>II.</v>
      </c>
      <c r="B62" s="277">
        <v>15</v>
      </c>
      <c r="C62" s="223" t="s">
        <v>278</v>
      </c>
      <c r="D62" s="256" t="s">
        <v>279</v>
      </c>
      <c r="E62" s="346">
        <v>0.1</v>
      </c>
      <c r="F62" s="210"/>
      <c r="G62" s="210"/>
      <c r="H62" s="801"/>
      <c r="I62" s="802"/>
      <c r="J62" s="803"/>
      <c r="K62" s="97"/>
    </row>
    <row r="63" spans="1:11" s="108" customFormat="1" x14ac:dyDescent="0.2">
      <c r="A63" s="280"/>
      <c r="B63" s="277"/>
      <c r="C63" s="223"/>
      <c r="D63" s="237"/>
      <c r="E63" s="323"/>
      <c r="F63" s="210"/>
      <c r="G63" s="210"/>
      <c r="H63" s="801"/>
      <c r="I63" s="802"/>
      <c r="J63" s="803"/>
      <c r="K63" s="97"/>
    </row>
    <row r="64" spans="1:11" s="89" customFormat="1" ht="13.5" thickBot="1" x14ac:dyDescent="0.25">
      <c r="A64" s="811"/>
      <c r="B64" s="812"/>
      <c r="C64" s="813" t="str">
        <f>CONCATENATE(B32," ",C32," - SKUPAJ:")</f>
        <v>II. ZEMELJSKA DELA - SKUPAJ:</v>
      </c>
      <c r="D64" s="243"/>
      <c r="E64" s="335"/>
      <c r="F64" s="212"/>
      <c r="G64" s="212"/>
    </row>
    <row r="65" spans="1:11" s="89" customFormat="1" x14ac:dyDescent="0.2">
      <c r="A65" s="814"/>
      <c r="B65" s="815"/>
      <c r="C65" s="820"/>
      <c r="D65" s="249"/>
      <c r="E65" s="337"/>
      <c r="F65" s="213"/>
      <c r="G65" s="213"/>
    </row>
    <row r="66" spans="1:11" s="89" customFormat="1" x14ac:dyDescent="0.2">
      <c r="A66" s="814"/>
      <c r="B66" s="815"/>
      <c r="C66" s="816"/>
      <c r="D66" s="244"/>
      <c r="E66" s="336"/>
      <c r="F66" s="207"/>
      <c r="G66" s="207"/>
    </row>
    <row r="67" spans="1:11" ht="15.75" x14ac:dyDescent="0.2">
      <c r="A67" s="483"/>
      <c r="B67" s="484" t="s">
        <v>111</v>
      </c>
      <c r="C67" s="474" t="s">
        <v>134</v>
      </c>
      <c r="D67" s="475"/>
      <c r="E67" s="486"/>
      <c r="F67" s="476"/>
      <c r="G67" s="487"/>
    </row>
    <row r="68" spans="1:11" x14ac:dyDescent="0.2">
      <c r="A68" s="799"/>
      <c r="B68" s="818"/>
      <c r="C68" s="798"/>
    </row>
    <row r="69" spans="1:11" s="108" customFormat="1" ht="38.25" customHeight="1" x14ac:dyDescent="0.2">
      <c r="A69" s="138" t="str">
        <f>$B$67</f>
        <v>III.</v>
      </c>
      <c r="B69" s="277">
        <f>1</f>
        <v>1</v>
      </c>
      <c r="C69" s="255" t="s">
        <v>280</v>
      </c>
      <c r="D69" s="237" t="s">
        <v>10</v>
      </c>
      <c r="E69" s="323">
        <v>81</v>
      </c>
      <c r="F69" s="210"/>
      <c r="G69" s="210"/>
      <c r="H69" s="801"/>
      <c r="I69" s="802"/>
      <c r="J69" s="803"/>
      <c r="K69" s="804"/>
    </row>
    <row r="70" spans="1:11" s="724" customFormat="1" x14ac:dyDescent="0.2">
      <c r="A70" s="198"/>
      <c r="B70" s="287"/>
      <c r="C70" s="255"/>
      <c r="D70" s="237"/>
      <c r="E70" s="323"/>
      <c r="F70" s="210"/>
      <c r="G70" s="210"/>
      <c r="H70" s="822"/>
      <c r="I70" s="823"/>
      <c r="J70" s="803"/>
      <c r="K70" s="824"/>
    </row>
    <row r="71" spans="1:11" s="724" customFormat="1" ht="24" x14ac:dyDescent="0.2">
      <c r="A71" s="138" t="str">
        <f>$B$67</f>
        <v>III.</v>
      </c>
      <c r="B71" s="287">
        <v>2</v>
      </c>
      <c r="C71" s="219" t="s">
        <v>286</v>
      </c>
      <c r="D71" s="220" t="s">
        <v>116</v>
      </c>
      <c r="E71" s="321">
        <v>270</v>
      </c>
      <c r="F71" s="210"/>
      <c r="G71" s="210"/>
      <c r="H71" s="822"/>
      <c r="I71" s="823"/>
      <c r="J71" s="803"/>
      <c r="K71" s="824"/>
    </row>
    <row r="72" spans="1:11" s="724" customFormat="1" x14ac:dyDescent="0.2">
      <c r="A72" s="198"/>
      <c r="B72" s="287"/>
      <c r="C72" s="255"/>
      <c r="D72" s="237"/>
      <c r="E72" s="323"/>
      <c r="F72" s="210"/>
      <c r="G72" s="210"/>
      <c r="H72" s="822"/>
      <c r="I72" s="823"/>
      <c r="J72" s="803"/>
      <c r="K72" s="824"/>
    </row>
    <row r="73" spans="1:11" s="724" customFormat="1" ht="41.25" customHeight="1" x14ac:dyDescent="0.2">
      <c r="A73" s="138" t="str">
        <f>$B$67</f>
        <v>III.</v>
      </c>
      <c r="B73" s="287">
        <v>3</v>
      </c>
      <c r="C73" s="255" t="s">
        <v>288</v>
      </c>
      <c r="D73" s="237" t="s">
        <v>110</v>
      </c>
      <c r="E73" s="323">
        <v>41</v>
      </c>
      <c r="F73" s="210"/>
      <c r="G73" s="210"/>
      <c r="H73" s="822"/>
      <c r="I73" s="823"/>
      <c r="J73" s="803"/>
      <c r="K73" s="824"/>
    </row>
    <row r="74" spans="1:11" s="724" customFormat="1" x14ac:dyDescent="0.2">
      <c r="A74" s="198"/>
      <c r="B74" s="287"/>
      <c r="C74" s="255"/>
      <c r="D74" s="237"/>
      <c r="E74" s="323"/>
      <c r="F74" s="210"/>
      <c r="G74" s="210"/>
      <c r="H74" s="822"/>
      <c r="I74" s="823"/>
      <c r="J74" s="803"/>
      <c r="K74" s="824"/>
    </row>
    <row r="75" spans="1:11" s="724" customFormat="1" ht="60" x14ac:dyDescent="0.2">
      <c r="A75" s="138" t="str">
        <f>$B$67</f>
        <v>III.</v>
      </c>
      <c r="B75" s="287">
        <v>4</v>
      </c>
      <c r="C75" s="219" t="s">
        <v>287</v>
      </c>
      <c r="D75" s="237" t="s">
        <v>117</v>
      </c>
      <c r="E75" s="323">
        <v>135</v>
      </c>
      <c r="F75" s="210"/>
      <c r="G75" s="210"/>
      <c r="H75" s="822"/>
      <c r="I75" s="823"/>
      <c r="J75" s="803"/>
      <c r="K75" s="824"/>
    </row>
    <row r="76" spans="1:11" s="724" customFormat="1" x14ac:dyDescent="0.2">
      <c r="A76" s="198"/>
      <c r="B76" s="287"/>
      <c r="C76" s="219"/>
      <c r="D76" s="237"/>
      <c r="E76" s="323"/>
      <c r="F76" s="210"/>
      <c r="G76" s="210"/>
      <c r="H76" s="822"/>
      <c r="I76" s="823"/>
      <c r="J76" s="803"/>
      <c r="K76" s="824"/>
    </row>
    <row r="77" spans="1:11" s="724" customFormat="1" ht="24" x14ac:dyDescent="0.2">
      <c r="A77" s="138" t="str">
        <f>$B$67</f>
        <v>III.</v>
      </c>
      <c r="B77" s="287">
        <v>5</v>
      </c>
      <c r="C77" s="219" t="s">
        <v>290</v>
      </c>
      <c r="D77" s="220" t="s">
        <v>117</v>
      </c>
      <c r="E77" s="323">
        <v>135</v>
      </c>
      <c r="F77" s="210"/>
      <c r="G77" s="210"/>
      <c r="H77" s="822"/>
      <c r="I77" s="823"/>
      <c r="J77" s="803"/>
      <c r="K77" s="824"/>
    </row>
    <row r="78" spans="1:11" s="724" customFormat="1" x14ac:dyDescent="0.2">
      <c r="A78" s="198"/>
      <c r="B78" s="287"/>
      <c r="C78" s="219"/>
      <c r="D78" s="220"/>
      <c r="E78" s="323"/>
      <c r="F78" s="210"/>
      <c r="G78" s="210"/>
      <c r="H78" s="822"/>
      <c r="I78" s="823"/>
      <c r="J78" s="803"/>
      <c r="K78" s="824"/>
    </row>
    <row r="79" spans="1:11" s="724" customFormat="1" ht="36" x14ac:dyDescent="0.2">
      <c r="A79" s="138" t="str">
        <f>$B$67</f>
        <v>III.</v>
      </c>
      <c r="B79" s="287">
        <v>6</v>
      </c>
      <c r="C79" s="255" t="s">
        <v>289</v>
      </c>
      <c r="D79" s="237" t="s">
        <v>117</v>
      </c>
      <c r="E79" s="323">
        <v>406</v>
      </c>
      <c r="F79" s="210"/>
      <c r="G79" s="210"/>
      <c r="H79" s="822"/>
      <c r="I79" s="823"/>
      <c r="J79" s="803"/>
      <c r="K79" s="824"/>
    </row>
    <row r="80" spans="1:11" s="724" customFormat="1" x14ac:dyDescent="0.2">
      <c r="A80" s="198"/>
      <c r="B80" s="287"/>
      <c r="C80" s="255"/>
      <c r="D80" s="237"/>
      <c r="E80" s="323"/>
      <c r="F80" s="210"/>
      <c r="G80" s="210"/>
      <c r="H80" s="822"/>
      <c r="I80" s="823"/>
      <c r="J80" s="803"/>
      <c r="K80" s="824"/>
    </row>
    <row r="81" spans="1:11" s="724" customFormat="1" ht="30" customHeight="1" x14ac:dyDescent="0.2">
      <c r="A81" s="138" t="str">
        <f>$B$67</f>
        <v>III.</v>
      </c>
      <c r="B81" s="287">
        <v>7</v>
      </c>
      <c r="C81" s="219" t="s">
        <v>293</v>
      </c>
      <c r="D81" s="220" t="s">
        <v>117</v>
      </c>
      <c r="E81" s="323">
        <v>406</v>
      </c>
      <c r="F81" s="210"/>
      <c r="G81" s="210"/>
      <c r="H81" s="822"/>
      <c r="I81" s="823"/>
      <c r="J81" s="803"/>
      <c r="K81" s="824"/>
    </row>
    <row r="82" spans="1:11" s="724" customFormat="1" x14ac:dyDescent="0.2">
      <c r="A82" s="198"/>
      <c r="B82" s="287"/>
      <c r="C82" s="267"/>
      <c r="D82" s="268"/>
      <c r="E82" s="323"/>
      <c r="F82" s="210"/>
      <c r="G82" s="210"/>
      <c r="H82" s="822"/>
      <c r="I82" s="823"/>
      <c r="J82" s="803"/>
      <c r="K82" s="824"/>
    </row>
    <row r="83" spans="1:11" s="724" customFormat="1" ht="36" x14ac:dyDescent="0.2">
      <c r="A83" s="138" t="str">
        <f>$B$67</f>
        <v>III.</v>
      </c>
      <c r="B83" s="287">
        <v>8</v>
      </c>
      <c r="C83" s="219" t="s">
        <v>292</v>
      </c>
      <c r="D83" s="220" t="s">
        <v>117</v>
      </c>
      <c r="E83" s="323">
        <v>406</v>
      </c>
      <c r="F83" s="210"/>
      <c r="G83" s="210"/>
      <c r="H83" s="822"/>
      <c r="I83" s="823"/>
      <c r="J83" s="803"/>
      <c r="K83" s="824"/>
    </row>
    <row r="84" spans="1:11" s="724" customFormat="1" x14ac:dyDescent="0.2">
      <c r="A84" s="198"/>
      <c r="B84" s="287"/>
      <c r="C84" s="267"/>
      <c r="D84" s="268"/>
      <c r="E84" s="319"/>
      <c r="F84" s="210"/>
      <c r="G84" s="210"/>
      <c r="H84" s="822"/>
      <c r="I84" s="823"/>
      <c r="J84" s="803"/>
      <c r="K84" s="824"/>
    </row>
    <row r="85" spans="1:11" s="724" customFormat="1" ht="36" x14ac:dyDescent="0.2">
      <c r="A85" s="138" t="str">
        <f>$B$67</f>
        <v>III.</v>
      </c>
      <c r="B85" s="287">
        <v>9</v>
      </c>
      <c r="C85" s="219" t="s">
        <v>291</v>
      </c>
      <c r="D85" s="220" t="s">
        <v>117</v>
      </c>
      <c r="E85" s="323">
        <v>150</v>
      </c>
      <c r="F85" s="210"/>
      <c r="G85" s="210"/>
      <c r="H85" s="822"/>
      <c r="I85" s="823"/>
      <c r="J85" s="803"/>
      <c r="K85" s="824"/>
    </row>
    <row r="86" spans="1:11" s="724" customFormat="1" x14ac:dyDescent="0.2">
      <c r="A86" s="198"/>
      <c r="B86" s="287"/>
      <c r="C86" s="219"/>
      <c r="D86" s="220"/>
      <c r="E86" s="323"/>
      <c r="F86" s="210"/>
      <c r="G86" s="210"/>
      <c r="H86" s="822"/>
      <c r="I86" s="823"/>
      <c r="J86" s="803"/>
      <c r="K86" s="824"/>
    </row>
    <row r="87" spans="1:11" s="724" customFormat="1" x14ac:dyDescent="0.2">
      <c r="A87" s="138" t="str">
        <f>$B$67</f>
        <v>III.</v>
      </c>
      <c r="B87" s="287">
        <v>10</v>
      </c>
      <c r="C87" s="223" t="s">
        <v>278</v>
      </c>
      <c r="D87" s="256" t="s">
        <v>279</v>
      </c>
      <c r="E87" s="346">
        <v>0.1</v>
      </c>
      <c r="F87" s="210"/>
      <c r="G87" s="210"/>
      <c r="H87" s="822"/>
      <c r="I87" s="823"/>
      <c r="J87" s="803"/>
      <c r="K87" s="824"/>
    </row>
    <row r="88" spans="1:11" s="724" customFormat="1" x14ac:dyDescent="0.2">
      <c r="A88" s="198"/>
      <c r="B88" s="287"/>
      <c r="C88" s="255"/>
      <c r="D88" s="237"/>
      <c r="E88" s="323"/>
      <c r="F88" s="210"/>
      <c r="G88" s="210"/>
      <c r="H88" s="822"/>
      <c r="I88" s="823"/>
      <c r="J88" s="803"/>
      <c r="K88" s="824"/>
    </row>
    <row r="89" spans="1:11" s="108" customFormat="1" ht="324" customHeight="1" x14ac:dyDescent="0.2">
      <c r="A89" s="138" t="str">
        <f>$B$67</f>
        <v>III.</v>
      </c>
      <c r="B89" s="277">
        <v>11</v>
      </c>
      <c r="C89" s="255" t="s">
        <v>296</v>
      </c>
      <c r="D89" s="237" t="s">
        <v>10</v>
      </c>
      <c r="E89" s="323">
        <v>1</v>
      </c>
      <c r="F89" s="210"/>
      <c r="G89" s="210"/>
      <c r="H89" s="255"/>
      <c r="I89" s="802"/>
      <c r="J89" s="803"/>
      <c r="K89" s="97"/>
    </row>
    <row r="90" spans="1:11" s="108" customFormat="1" x14ac:dyDescent="0.2">
      <c r="A90" s="198"/>
      <c r="B90" s="277"/>
      <c r="C90" s="255"/>
      <c r="D90" s="237"/>
      <c r="E90" s="319"/>
      <c r="F90" s="208"/>
      <c r="G90" s="208"/>
      <c r="H90" s="801"/>
      <c r="I90" s="802"/>
      <c r="J90" s="803"/>
      <c r="K90" s="804"/>
    </row>
    <row r="91" spans="1:11" s="108" customFormat="1" ht="24" x14ac:dyDescent="0.2">
      <c r="A91" s="138" t="str">
        <f>$B$67</f>
        <v>III.</v>
      </c>
      <c r="B91" s="277">
        <v>12</v>
      </c>
      <c r="C91" s="255" t="s">
        <v>0</v>
      </c>
      <c r="D91" s="237" t="s">
        <v>1</v>
      </c>
      <c r="E91" s="323">
        <v>1</v>
      </c>
      <c r="F91" s="210"/>
      <c r="G91" s="210"/>
      <c r="H91" s="801"/>
      <c r="I91" s="802"/>
      <c r="J91" s="803"/>
      <c r="K91" s="97"/>
    </row>
    <row r="92" spans="1:11" s="108" customFormat="1" x14ac:dyDescent="0.2">
      <c r="A92" s="140"/>
      <c r="B92" s="277"/>
      <c r="C92" s="255"/>
      <c r="D92" s="245"/>
      <c r="E92" s="319"/>
      <c r="F92" s="208"/>
      <c r="G92" s="208"/>
      <c r="H92" s="801"/>
      <c r="I92" s="802"/>
      <c r="J92" s="803"/>
      <c r="K92" s="804"/>
    </row>
    <row r="93" spans="1:11" s="89" customFormat="1" ht="13.5" thickBot="1" x14ac:dyDescent="0.25">
      <c r="A93" s="811"/>
      <c r="B93" s="812"/>
      <c r="C93" s="813" t="str">
        <f>CONCATENATE(B67," ",C67," - SKUPAJ:")</f>
        <v>III. GRADBENA DELA - SKUPAJ:</v>
      </c>
      <c r="D93" s="243"/>
      <c r="E93" s="335"/>
      <c r="F93" s="212"/>
      <c r="G93" s="212"/>
    </row>
    <row r="94" spans="1:11" s="89" customFormat="1" x14ac:dyDescent="0.2">
      <c r="A94" s="814"/>
      <c r="B94" s="815"/>
      <c r="C94" s="820"/>
      <c r="D94" s="249"/>
      <c r="E94" s="337"/>
      <c r="F94" s="213"/>
      <c r="G94" s="213"/>
    </row>
    <row r="95" spans="1:11" s="89" customFormat="1" x14ac:dyDescent="0.2">
      <c r="A95" s="814"/>
      <c r="B95" s="815"/>
      <c r="C95" s="816"/>
      <c r="D95" s="244"/>
      <c r="E95" s="336"/>
      <c r="F95" s="207"/>
      <c r="G95" s="207"/>
    </row>
    <row r="96" spans="1:11" ht="15.75" x14ac:dyDescent="0.2">
      <c r="A96" s="483"/>
      <c r="B96" s="484" t="s">
        <v>135</v>
      </c>
      <c r="C96" s="1158" t="s">
        <v>228</v>
      </c>
      <c r="D96" s="1158"/>
      <c r="E96" s="1158"/>
      <c r="F96" s="1158"/>
      <c r="G96" s="487"/>
    </row>
    <row r="97" spans="1:11" ht="84" x14ac:dyDescent="0.2">
      <c r="A97" s="799"/>
      <c r="B97" s="818"/>
      <c r="C97" s="863" t="s">
        <v>882</v>
      </c>
    </row>
    <row r="98" spans="1:11" x14ac:dyDescent="0.2">
      <c r="A98" s="799"/>
      <c r="B98" s="818"/>
      <c r="C98" s="821"/>
    </row>
    <row r="99" spans="1:11" ht="60" x14ac:dyDescent="0.2">
      <c r="A99" s="110" t="s">
        <v>166</v>
      </c>
      <c r="B99" s="277">
        <v>1</v>
      </c>
      <c r="C99" s="817" t="s">
        <v>885</v>
      </c>
      <c r="D99" s="245"/>
      <c r="E99" s="319"/>
      <c r="F99" s="208"/>
      <c r="G99" s="208"/>
    </row>
    <row r="100" spans="1:11" s="108" customFormat="1" x14ac:dyDescent="0.2">
      <c r="A100" s="110" t="s">
        <v>166</v>
      </c>
      <c r="B100" s="110" t="s">
        <v>260</v>
      </c>
      <c r="C100" s="817" t="s">
        <v>754</v>
      </c>
      <c r="D100" s="237" t="s">
        <v>116</v>
      </c>
      <c r="E100" s="210">
        <v>1061</v>
      </c>
      <c r="F100" s="210"/>
      <c r="G100" s="210"/>
      <c r="H100" s="801"/>
      <c r="I100" s="802"/>
      <c r="J100" s="803"/>
      <c r="K100" s="804"/>
    </row>
    <row r="101" spans="1:11" s="108" customFormat="1" x14ac:dyDescent="0.2">
      <c r="A101" s="110" t="s">
        <v>166</v>
      </c>
      <c r="B101" s="110" t="s">
        <v>263</v>
      </c>
      <c r="C101" s="817" t="s">
        <v>755</v>
      </c>
      <c r="D101" s="237" t="s">
        <v>116</v>
      </c>
      <c r="E101" s="210">
        <v>556</v>
      </c>
      <c r="F101" s="210"/>
      <c r="G101" s="210"/>
      <c r="H101" s="801"/>
      <c r="I101" s="802"/>
      <c r="J101" s="803"/>
      <c r="K101" s="804"/>
    </row>
    <row r="102" spans="1:11" s="108" customFormat="1" x14ac:dyDescent="0.2">
      <c r="A102" s="110" t="s">
        <v>166</v>
      </c>
      <c r="B102" s="110" t="s">
        <v>758</v>
      </c>
      <c r="C102" s="817" t="s">
        <v>756</v>
      </c>
      <c r="D102" s="237" t="s">
        <v>116</v>
      </c>
      <c r="E102" s="210">
        <v>1</v>
      </c>
      <c r="F102" s="210"/>
      <c r="G102" s="210"/>
      <c r="H102" s="801"/>
      <c r="I102" s="802"/>
      <c r="J102" s="803"/>
      <c r="K102" s="804"/>
    </row>
    <row r="103" spans="1:11" s="108" customFormat="1" x14ac:dyDescent="0.2">
      <c r="A103" s="110" t="s">
        <v>166</v>
      </c>
      <c r="B103" s="110" t="s">
        <v>759</v>
      </c>
      <c r="C103" s="817" t="s">
        <v>757</v>
      </c>
      <c r="D103" s="237" t="s">
        <v>116</v>
      </c>
      <c r="E103" s="210">
        <v>19</v>
      </c>
      <c r="F103" s="210"/>
      <c r="G103" s="210"/>
      <c r="H103" s="801"/>
      <c r="I103" s="802"/>
      <c r="J103" s="803"/>
      <c r="K103" s="804"/>
    </row>
    <row r="104" spans="1:11" s="724" customFormat="1" x14ac:dyDescent="0.2">
      <c r="A104" s="740"/>
      <c r="B104" s="287"/>
      <c r="C104" s="255"/>
      <c r="D104" s="237"/>
      <c r="E104" s="210"/>
      <c r="F104" s="210"/>
      <c r="G104" s="210"/>
      <c r="H104" s="822"/>
      <c r="I104" s="823"/>
      <c r="J104" s="803"/>
      <c r="K104" s="824"/>
    </row>
    <row r="105" spans="1:11" s="108" customFormat="1" ht="60" x14ac:dyDescent="0.2">
      <c r="A105" s="110" t="s">
        <v>166</v>
      </c>
      <c r="B105" s="110"/>
      <c r="C105" s="255" t="s">
        <v>143</v>
      </c>
      <c r="D105" s="237"/>
      <c r="E105" s="210"/>
      <c r="F105" s="210"/>
      <c r="G105" s="210"/>
      <c r="H105" s="801"/>
      <c r="I105" s="802"/>
      <c r="J105" s="803"/>
      <c r="K105" s="97"/>
    </row>
    <row r="106" spans="1:11" s="108" customFormat="1" x14ac:dyDescent="0.2">
      <c r="A106" s="110"/>
      <c r="B106" s="110"/>
      <c r="C106" s="255"/>
      <c r="D106" s="237"/>
      <c r="E106" s="210"/>
      <c r="F106" s="210"/>
      <c r="G106" s="210"/>
      <c r="H106" s="801"/>
      <c r="I106" s="802"/>
      <c r="J106" s="803"/>
      <c r="K106" s="97"/>
    </row>
    <row r="107" spans="1:11" s="108" customFormat="1" x14ac:dyDescent="0.2">
      <c r="A107" s="110" t="s">
        <v>166</v>
      </c>
      <c r="B107" s="110" t="s">
        <v>760</v>
      </c>
      <c r="C107" s="255" t="s">
        <v>169</v>
      </c>
      <c r="D107" s="237" t="s">
        <v>10</v>
      </c>
      <c r="E107" s="210">
        <v>42</v>
      </c>
      <c r="F107" s="210"/>
      <c r="G107" s="210"/>
      <c r="H107" s="801"/>
      <c r="I107" s="802"/>
      <c r="J107" s="803"/>
      <c r="K107" s="97"/>
    </row>
    <row r="108" spans="1:11" s="108" customFormat="1" x14ac:dyDescent="0.2">
      <c r="A108" s="110" t="s">
        <v>166</v>
      </c>
      <c r="B108" s="110" t="s">
        <v>761</v>
      </c>
      <c r="C108" s="255" t="s">
        <v>168</v>
      </c>
      <c r="D108" s="237" t="s">
        <v>10</v>
      </c>
      <c r="E108" s="210">
        <v>1</v>
      </c>
      <c r="F108" s="210"/>
      <c r="G108" s="210"/>
      <c r="H108" s="801"/>
      <c r="I108" s="802"/>
      <c r="J108" s="803"/>
      <c r="K108" s="97"/>
    </row>
    <row r="109" spans="1:11" s="108" customFormat="1" x14ac:dyDescent="0.2">
      <c r="A109" s="110" t="s">
        <v>166</v>
      </c>
      <c r="B109" s="110" t="s">
        <v>762</v>
      </c>
      <c r="C109" s="255" t="s">
        <v>925</v>
      </c>
      <c r="D109" s="237" t="s">
        <v>10</v>
      </c>
      <c r="E109" s="210">
        <v>1</v>
      </c>
      <c r="F109" s="210"/>
      <c r="G109" s="210"/>
      <c r="H109" s="801"/>
      <c r="I109" s="802"/>
      <c r="J109" s="803"/>
      <c r="K109" s="97"/>
    </row>
    <row r="110" spans="1:11" s="108" customFormat="1" x14ac:dyDescent="0.2">
      <c r="A110" s="110" t="s">
        <v>166</v>
      </c>
      <c r="B110" s="110" t="s">
        <v>763</v>
      </c>
      <c r="C110" s="255" t="s">
        <v>176</v>
      </c>
      <c r="D110" s="237" t="s">
        <v>10</v>
      </c>
      <c r="E110" s="210">
        <v>96</v>
      </c>
      <c r="F110" s="210"/>
      <c r="G110" s="210"/>
      <c r="H110" s="801"/>
      <c r="I110" s="802"/>
      <c r="J110" s="803"/>
      <c r="K110" s="97"/>
    </row>
    <row r="111" spans="1:11" s="108" customFormat="1" x14ac:dyDescent="0.2">
      <c r="A111" s="110" t="s">
        <v>166</v>
      </c>
      <c r="B111" s="110" t="s">
        <v>764</v>
      </c>
      <c r="C111" s="255" t="s">
        <v>179</v>
      </c>
      <c r="D111" s="237" t="s">
        <v>10</v>
      </c>
      <c r="E111" s="210">
        <v>5</v>
      </c>
      <c r="F111" s="210"/>
      <c r="G111" s="210"/>
      <c r="H111" s="801"/>
      <c r="I111" s="802"/>
      <c r="J111" s="803"/>
      <c r="K111" s="97"/>
    </row>
    <row r="112" spans="1:11" s="108" customFormat="1" x14ac:dyDescent="0.2">
      <c r="A112" s="110" t="s">
        <v>166</v>
      </c>
      <c r="B112" s="110" t="s">
        <v>765</v>
      </c>
      <c r="C112" s="255" t="s">
        <v>926</v>
      </c>
      <c r="D112" s="237" t="s">
        <v>10</v>
      </c>
      <c r="E112" s="210">
        <v>4</v>
      </c>
      <c r="F112" s="210"/>
      <c r="G112" s="210"/>
      <c r="H112" s="801"/>
      <c r="I112" s="802"/>
      <c r="J112" s="803"/>
      <c r="K112" s="97"/>
    </row>
    <row r="113" spans="1:11" s="108" customFormat="1" x14ac:dyDescent="0.2">
      <c r="A113" s="110"/>
      <c r="B113" s="110"/>
      <c r="C113" s="255"/>
      <c r="D113" s="237"/>
      <c r="E113" s="210"/>
      <c r="F113" s="210"/>
      <c r="G113" s="210"/>
      <c r="H113" s="801"/>
      <c r="I113" s="802"/>
      <c r="J113" s="803"/>
      <c r="K113" s="97"/>
    </row>
    <row r="114" spans="1:11" s="108" customFormat="1" x14ac:dyDescent="0.2">
      <c r="A114" s="110" t="s">
        <v>166</v>
      </c>
      <c r="B114" s="110" t="s">
        <v>167</v>
      </c>
      <c r="C114" s="221" t="s">
        <v>749</v>
      </c>
      <c r="D114" s="237"/>
      <c r="E114" s="210"/>
      <c r="F114" s="210"/>
      <c r="G114" s="210"/>
      <c r="H114" s="801"/>
      <c r="I114" s="802"/>
      <c r="J114" s="803"/>
      <c r="K114" s="97"/>
    </row>
    <row r="115" spans="1:11" s="108" customFormat="1" x14ac:dyDescent="0.2">
      <c r="A115" s="110" t="s">
        <v>166</v>
      </c>
      <c r="B115" s="110" t="s">
        <v>392</v>
      </c>
      <c r="C115" s="255" t="s">
        <v>741</v>
      </c>
      <c r="D115" s="237" t="s">
        <v>10</v>
      </c>
      <c r="E115" s="210">
        <v>2</v>
      </c>
      <c r="F115" s="210"/>
      <c r="G115" s="210"/>
      <c r="H115" s="801"/>
      <c r="I115" s="802"/>
      <c r="J115" s="803"/>
      <c r="K115" s="97"/>
    </row>
    <row r="116" spans="1:11" s="108" customFormat="1" x14ac:dyDescent="0.2">
      <c r="A116" s="110" t="s">
        <v>166</v>
      </c>
      <c r="B116" s="110" t="s">
        <v>393</v>
      </c>
      <c r="C116" s="255" t="s">
        <v>742</v>
      </c>
      <c r="D116" s="237" t="s">
        <v>10</v>
      </c>
      <c r="E116" s="210">
        <v>5</v>
      </c>
      <c r="F116" s="210"/>
      <c r="G116" s="210"/>
      <c r="H116" s="801"/>
      <c r="I116" s="802"/>
      <c r="J116" s="803"/>
      <c r="K116" s="97"/>
    </row>
    <row r="117" spans="1:11" s="108" customFormat="1" x14ac:dyDescent="0.2">
      <c r="A117" s="110" t="s">
        <v>166</v>
      </c>
      <c r="B117" s="110" t="s">
        <v>725</v>
      </c>
      <c r="C117" s="255" t="s">
        <v>743</v>
      </c>
      <c r="D117" s="237" t="s">
        <v>10</v>
      </c>
      <c r="E117" s="210">
        <v>2</v>
      </c>
      <c r="F117" s="210"/>
      <c r="G117" s="210"/>
      <c r="H117" s="801"/>
      <c r="I117" s="802"/>
      <c r="J117" s="803"/>
      <c r="K117" s="97"/>
    </row>
    <row r="118" spans="1:11" s="108" customFormat="1" x14ac:dyDescent="0.2">
      <c r="A118" s="110" t="s">
        <v>166</v>
      </c>
      <c r="B118" s="110" t="s">
        <v>766</v>
      </c>
      <c r="C118" s="255" t="s">
        <v>744</v>
      </c>
      <c r="D118" s="237" t="s">
        <v>10</v>
      </c>
      <c r="E118" s="210">
        <v>10</v>
      </c>
      <c r="F118" s="210"/>
      <c r="G118" s="210"/>
      <c r="H118" s="801"/>
      <c r="I118" s="802"/>
      <c r="J118" s="803"/>
      <c r="K118" s="97"/>
    </row>
    <row r="119" spans="1:11" s="108" customFormat="1" x14ac:dyDescent="0.2">
      <c r="A119" s="110" t="s">
        <v>166</v>
      </c>
      <c r="B119" s="110" t="s">
        <v>767</v>
      </c>
      <c r="C119" s="255" t="s">
        <v>745</v>
      </c>
      <c r="D119" s="237" t="s">
        <v>10</v>
      </c>
      <c r="E119" s="210">
        <v>4</v>
      </c>
      <c r="F119" s="210"/>
      <c r="G119" s="210"/>
      <c r="H119" s="801"/>
      <c r="I119" s="802"/>
      <c r="J119" s="803"/>
      <c r="K119" s="97"/>
    </row>
    <row r="120" spans="1:11" s="108" customFormat="1" x14ac:dyDescent="0.2">
      <c r="A120" s="110" t="s">
        <v>166</v>
      </c>
      <c r="B120" s="110" t="s">
        <v>768</v>
      </c>
      <c r="C120" s="255" t="s">
        <v>746</v>
      </c>
      <c r="D120" s="237" t="s">
        <v>10</v>
      </c>
      <c r="E120" s="210">
        <v>11</v>
      </c>
      <c r="F120" s="210"/>
      <c r="G120" s="210"/>
      <c r="H120" s="801"/>
      <c r="I120" s="802"/>
      <c r="J120" s="803"/>
      <c r="K120" s="97"/>
    </row>
    <row r="121" spans="1:11" s="108" customFormat="1" x14ac:dyDescent="0.2">
      <c r="A121" s="110" t="s">
        <v>166</v>
      </c>
      <c r="B121" s="110" t="s">
        <v>769</v>
      </c>
      <c r="C121" s="255" t="s">
        <v>747</v>
      </c>
      <c r="D121" s="237" t="s">
        <v>10</v>
      </c>
      <c r="E121" s="210">
        <v>5</v>
      </c>
      <c r="F121" s="210"/>
      <c r="G121" s="210"/>
      <c r="H121" s="801"/>
      <c r="I121" s="802"/>
      <c r="J121" s="803"/>
      <c r="K121" s="97"/>
    </row>
    <row r="122" spans="1:11" s="108" customFormat="1" x14ac:dyDescent="0.2">
      <c r="A122" s="110" t="s">
        <v>166</v>
      </c>
      <c r="B122" s="110" t="s">
        <v>770</v>
      </c>
      <c r="C122" s="255" t="s">
        <v>748</v>
      </c>
      <c r="D122" s="237" t="s">
        <v>10</v>
      </c>
      <c r="E122" s="210">
        <v>22</v>
      </c>
      <c r="F122" s="210"/>
      <c r="G122" s="210"/>
      <c r="H122" s="801"/>
      <c r="I122" s="802"/>
      <c r="J122" s="803"/>
      <c r="K122" s="97"/>
    </row>
    <row r="123" spans="1:11" s="108" customFormat="1" x14ac:dyDescent="0.2">
      <c r="A123" s="110"/>
      <c r="B123" s="110"/>
      <c r="C123" s="255"/>
      <c r="D123" s="237"/>
      <c r="E123" s="210"/>
      <c r="F123" s="210"/>
      <c r="G123" s="210"/>
      <c r="H123" s="801"/>
      <c r="I123" s="802"/>
      <c r="J123" s="803"/>
      <c r="K123" s="97"/>
    </row>
    <row r="124" spans="1:11" s="108" customFormat="1" x14ac:dyDescent="0.2">
      <c r="A124" s="110" t="s">
        <v>166</v>
      </c>
      <c r="B124" s="110" t="s">
        <v>144</v>
      </c>
      <c r="C124" s="827" t="s">
        <v>720</v>
      </c>
      <c r="D124" s="237"/>
      <c r="E124" s="210"/>
      <c r="F124" s="210"/>
      <c r="G124" s="210"/>
      <c r="H124" s="801"/>
      <c r="I124" s="802"/>
      <c r="J124" s="803"/>
      <c r="K124" s="97"/>
    </row>
    <row r="125" spans="1:11" s="108" customFormat="1" x14ac:dyDescent="0.2">
      <c r="A125" s="110" t="s">
        <v>166</v>
      </c>
      <c r="B125" s="110" t="s">
        <v>726</v>
      </c>
      <c r="C125" s="255" t="s">
        <v>170</v>
      </c>
      <c r="D125" s="237" t="s">
        <v>10</v>
      </c>
      <c r="E125" s="210">
        <v>3</v>
      </c>
      <c r="F125" s="210"/>
      <c r="G125" s="210"/>
      <c r="H125" s="801"/>
      <c r="I125" s="802"/>
      <c r="J125" s="803"/>
      <c r="K125" s="97"/>
    </row>
    <row r="126" spans="1:11" s="108" customFormat="1" x14ac:dyDescent="0.2">
      <c r="A126" s="110" t="s">
        <v>166</v>
      </c>
      <c r="B126" s="110" t="s">
        <v>727</v>
      </c>
      <c r="C126" s="255" t="s">
        <v>180</v>
      </c>
      <c r="D126" s="237" t="s">
        <v>10</v>
      </c>
      <c r="E126" s="210">
        <v>4</v>
      </c>
      <c r="F126" s="210"/>
      <c r="G126" s="210"/>
      <c r="H126" s="801"/>
      <c r="I126" s="802"/>
      <c r="J126" s="803"/>
      <c r="K126" s="97"/>
    </row>
    <row r="127" spans="1:11" s="108" customFormat="1" x14ac:dyDescent="0.2">
      <c r="A127" s="110" t="s">
        <v>166</v>
      </c>
      <c r="B127" s="110" t="s">
        <v>728</v>
      </c>
      <c r="C127" s="255" t="s">
        <v>181</v>
      </c>
      <c r="D127" s="237" t="s">
        <v>10</v>
      </c>
      <c r="E127" s="210">
        <v>6</v>
      </c>
      <c r="F127" s="210"/>
      <c r="G127" s="210"/>
      <c r="H127" s="801"/>
      <c r="I127" s="802"/>
      <c r="J127" s="803"/>
      <c r="K127" s="97"/>
    </row>
    <row r="128" spans="1:11" s="108" customFormat="1" x14ac:dyDescent="0.2">
      <c r="A128" s="110"/>
      <c r="B128" s="110"/>
      <c r="C128" s="255"/>
      <c r="D128" s="237"/>
      <c r="E128" s="210"/>
      <c r="F128" s="210"/>
      <c r="G128" s="210"/>
      <c r="H128" s="801"/>
      <c r="I128" s="802"/>
      <c r="J128" s="803"/>
      <c r="K128" s="97"/>
    </row>
    <row r="129" spans="1:11" s="108" customFormat="1" x14ac:dyDescent="0.2">
      <c r="A129" s="110" t="s">
        <v>166</v>
      </c>
      <c r="B129" s="110" t="s">
        <v>145</v>
      </c>
      <c r="C129" s="255" t="s">
        <v>171</v>
      </c>
      <c r="D129" s="237" t="s">
        <v>10</v>
      </c>
      <c r="E129" s="210">
        <v>1</v>
      </c>
      <c r="F129" s="210"/>
      <c r="G129" s="210"/>
      <c r="H129" s="801"/>
      <c r="I129" s="802"/>
      <c r="J129" s="803"/>
      <c r="K129" s="97"/>
    </row>
    <row r="130" spans="1:11" s="108" customFormat="1" x14ac:dyDescent="0.2">
      <c r="A130" s="110"/>
      <c r="B130" s="110"/>
      <c r="C130" s="255"/>
      <c r="D130" s="237"/>
      <c r="E130" s="210"/>
      <c r="F130" s="210"/>
      <c r="G130" s="210"/>
      <c r="H130" s="801"/>
      <c r="I130" s="802"/>
      <c r="J130" s="803"/>
      <c r="K130" s="97"/>
    </row>
    <row r="131" spans="1:11" s="108" customFormat="1" x14ac:dyDescent="0.2">
      <c r="A131" s="110" t="s">
        <v>166</v>
      </c>
      <c r="B131" s="110" t="s">
        <v>146</v>
      </c>
      <c r="C131" s="219" t="s">
        <v>753</v>
      </c>
      <c r="D131" s="237"/>
      <c r="E131" s="210"/>
      <c r="F131" s="210"/>
      <c r="G131" s="210"/>
      <c r="H131" s="801"/>
      <c r="I131" s="802"/>
      <c r="J131" s="803"/>
      <c r="K131" s="97"/>
    </row>
    <row r="132" spans="1:11" s="108" customFormat="1" x14ac:dyDescent="0.2">
      <c r="A132" s="110" t="s">
        <v>166</v>
      </c>
      <c r="B132" s="110" t="s">
        <v>773</v>
      </c>
      <c r="C132" s="255" t="s">
        <v>175</v>
      </c>
      <c r="D132" s="237" t="s">
        <v>10</v>
      </c>
      <c r="E132" s="210">
        <v>1</v>
      </c>
      <c r="F132" s="210"/>
      <c r="G132" s="210"/>
      <c r="H132" s="801"/>
      <c r="I132" s="802"/>
      <c r="J132" s="803"/>
      <c r="K132" s="97"/>
    </row>
    <row r="133" spans="1:11" s="108" customFormat="1" x14ac:dyDescent="0.2">
      <c r="A133" s="110" t="s">
        <v>166</v>
      </c>
      <c r="B133" s="110" t="s">
        <v>774</v>
      </c>
      <c r="C133" s="255" t="s">
        <v>177</v>
      </c>
      <c r="D133" s="237" t="s">
        <v>10</v>
      </c>
      <c r="E133" s="210">
        <v>1</v>
      </c>
      <c r="F133" s="210"/>
      <c r="G133" s="210"/>
      <c r="H133" s="801"/>
      <c r="I133" s="802"/>
      <c r="J133" s="803"/>
      <c r="K133" s="97"/>
    </row>
    <row r="134" spans="1:11" s="108" customFormat="1" x14ac:dyDescent="0.2">
      <c r="A134" s="110" t="s">
        <v>166</v>
      </c>
      <c r="B134" s="110" t="s">
        <v>775</v>
      </c>
      <c r="C134" s="255" t="s">
        <v>178</v>
      </c>
      <c r="D134" s="237" t="s">
        <v>10</v>
      </c>
      <c r="E134" s="210">
        <v>5</v>
      </c>
      <c r="F134" s="210"/>
      <c r="G134" s="210"/>
      <c r="H134" s="801"/>
      <c r="I134" s="802"/>
      <c r="J134" s="803"/>
      <c r="K134" s="97"/>
    </row>
    <row r="135" spans="1:11" s="108" customFormat="1" x14ac:dyDescent="0.2">
      <c r="A135" s="110"/>
      <c r="B135" s="110"/>
      <c r="C135" s="255"/>
      <c r="D135" s="237"/>
      <c r="E135" s="210"/>
      <c r="F135" s="210"/>
      <c r="G135" s="210"/>
      <c r="H135" s="801"/>
      <c r="I135" s="802"/>
      <c r="J135" s="803"/>
      <c r="K135" s="97"/>
    </row>
    <row r="136" spans="1:11" s="108" customFormat="1" x14ac:dyDescent="0.2">
      <c r="A136" s="110" t="s">
        <v>166</v>
      </c>
      <c r="B136" s="110" t="s">
        <v>147</v>
      </c>
      <c r="C136" s="219" t="s">
        <v>719</v>
      </c>
      <c r="D136" s="724"/>
      <c r="E136" s="726"/>
      <c r="F136" s="210"/>
      <c r="G136" s="210"/>
      <c r="H136" s="801"/>
      <c r="I136" s="802"/>
      <c r="J136" s="803"/>
      <c r="K136" s="97"/>
    </row>
    <row r="137" spans="1:11" s="108" customFormat="1" x14ac:dyDescent="0.2">
      <c r="A137" s="110"/>
      <c r="B137" s="110" t="s">
        <v>771</v>
      </c>
      <c r="C137" s="255" t="s">
        <v>172</v>
      </c>
      <c r="D137" s="237" t="s">
        <v>10</v>
      </c>
      <c r="E137" s="210">
        <v>9</v>
      </c>
      <c r="F137" s="210"/>
      <c r="G137" s="210"/>
      <c r="H137" s="801"/>
      <c r="I137" s="802"/>
      <c r="J137" s="803"/>
      <c r="K137" s="97"/>
    </row>
    <row r="138" spans="1:11" s="108" customFormat="1" x14ac:dyDescent="0.2">
      <c r="A138" s="110"/>
      <c r="B138" s="110" t="s">
        <v>772</v>
      </c>
      <c r="C138" s="255" t="s">
        <v>173</v>
      </c>
      <c r="D138" s="237" t="s">
        <v>10</v>
      </c>
      <c r="E138" s="210">
        <v>9</v>
      </c>
      <c r="F138" s="210"/>
      <c r="G138" s="210"/>
      <c r="H138" s="801"/>
      <c r="I138" s="802"/>
      <c r="J138" s="803"/>
      <c r="K138" s="97"/>
    </row>
    <row r="139" spans="1:11" s="108" customFormat="1" x14ac:dyDescent="0.2">
      <c r="A139" s="110"/>
      <c r="B139" s="110"/>
      <c r="D139" s="237"/>
      <c r="E139" s="210"/>
      <c r="F139" s="210"/>
      <c r="G139" s="210"/>
      <c r="H139" s="801"/>
      <c r="I139" s="802"/>
      <c r="J139" s="803"/>
      <c r="K139" s="97"/>
    </row>
    <row r="140" spans="1:11" s="108" customFormat="1" x14ac:dyDescent="0.2">
      <c r="A140" s="110" t="s">
        <v>166</v>
      </c>
      <c r="B140" s="110" t="s">
        <v>153</v>
      </c>
      <c r="C140" s="221" t="s">
        <v>751</v>
      </c>
      <c r="D140" s="724"/>
      <c r="E140" s="726"/>
      <c r="F140" s="210"/>
      <c r="G140" s="210"/>
      <c r="H140" s="801"/>
      <c r="I140" s="802"/>
      <c r="J140" s="803"/>
      <c r="K140" s="97"/>
    </row>
    <row r="141" spans="1:11" s="108" customFormat="1" x14ac:dyDescent="0.2">
      <c r="A141" s="110"/>
      <c r="B141" s="110"/>
      <c r="C141" s="255" t="s">
        <v>174</v>
      </c>
      <c r="D141" s="237" t="s">
        <v>10</v>
      </c>
      <c r="E141" s="210">
        <v>9</v>
      </c>
      <c r="F141" s="210"/>
      <c r="G141" s="210"/>
      <c r="H141" s="801"/>
      <c r="I141" s="802"/>
      <c r="J141" s="803"/>
      <c r="K141" s="97"/>
    </row>
    <row r="142" spans="1:11" s="108" customFormat="1" x14ac:dyDescent="0.2">
      <c r="A142" s="110"/>
      <c r="B142" s="110"/>
      <c r="C142" s="255"/>
      <c r="D142" s="237"/>
      <c r="E142" s="210"/>
      <c r="F142" s="210"/>
      <c r="G142" s="210"/>
      <c r="H142" s="801"/>
      <c r="I142" s="802"/>
      <c r="J142" s="803"/>
      <c r="K142" s="97"/>
    </row>
    <row r="143" spans="1:11" s="108" customFormat="1" ht="168" x14ac:dyDescent="0.2">
      <c r="A143" s="110" t="s">
        <v>166</v>
      </c>
      <c r="B143" s="110" t="s">
        <v>154</v>
      </c>
      <c r="C143" s="219" t="s">
        <v>752</v>
      </c>
      <c r="D143" s="237" t="s">
        <v>10</v>
      </c>
      <c r="E143" s="210">
        <v>4</v>
      </c>
      <c r="F143" s="210"/>
      <c r="G143" s="210"/>
      <c r="H143" s="801"/>
      <c r="I143" s="802"/>
      <c r="J143" s="803"/>
      <c r="K143" s="97"/>
    </row>
    <row r="144" spans="1:11" s="108" customFormat="1" x14ac:dyDescent="0.2">
      <c r="A144" s="110"/>
      <c r="B144" s="110"/>
      <c r="D144" s="237"/>
      <c r="E144" s="210"/>
      <c r="F144" s="210"/>
      <c r="G144" s="210"/>
      <c r="H144" s="801"/>
      <c r="I144" s="802"/>
      <c r="J144" s="803"/>
      <c r="K144" s="97"/>
    </row>
    <row r="145" spans="1:11" s="108" customFormat="1" ht="96" x14ac:dyDescent="0.2">
      <c r="A145" s="110" t="s">
        <v>166</v>
      </c>
      <c r="B145" s="110" t="s">
        <v>155</v>
      </c>
      <c r="C145" s="255" t="s">
        <v>927</v>
      </c>
      <c r="D145" s="237" t="s">
        <v>10</v>
      </c>
      <c r="E145" s="210">
        <v>5</v>
      </c>
      <c r="F145" s="210"/>
      <c r="G145" s="210"/>
      <c r="H145" s="801"/>
      <c r="I145" s="802"/>
      <c r="J145" s="803"/>
      <c r="K145" s="97"/>
    </row>
    <row r="146" spans="1:11" s="108" customFormat="1" x14ac:dyDescent="0.2">
      <c r="A146" s="110"/>
      <c r="B146" s="110"/>
      <c r="C146" s="255"/>
      <c r="D146" s="237"/>
      <c r="E146" s="210"/>
      <c r="F146" s="210"/>
      <c r="G146" s="210"/>
      <c r="H146" s="801"/>
      <c r="I146" s="802"/>
      <c r="J146" s="803"/>
      <c r="K146" s="97"/>
    </row>
    <row r="147" spans="1:11" s="108" customFormat="1" x14ac:dyDescent="0.2">
      <c r="A147" s="110" t="s">
        <v>166</v>
      </c>
      <c r="B147" s="110" t="s">
        <v>156</v>
      </c>
      <c r="C147" s="1120" t="s">
        <v>714</v>
      </c>
      <c r="D147" s="237"/>
      <c r="E147" s="210"/>
      <c r="F147" s="210"/>
      <c r="G147" s="210"/>
      <c r="H147" s="801"/>
      <c r="I147" s="802"/>
      <c r="J147" s="803"/>
      <c r="K147" s="97"/>
    </row>
    <row r="148" spans="1:11" s="108" customFormat="1" ht="84" x14ac:dyDescent="0.2">
      <c r="A148" s="110"/>
      <c r="B148" s="110"/>
      <c r="C148" s="1120" t="s">
        <v>750</v>
      </c>
      <c r="D148" s="237" t="s">
        <v>10</v>
      </c>
      <c r="E148" s="210">
        <v>9</v>
      </c>
      <c r="F148" s="210"/>
      <c r="G148" s="210"/>
      <c r="H148" s="801"/>
      <c r="I148" s="802"/>
      <c r="J148" s="803"/>
      <c r="K148" s="97"/>
    </row>
    <row r="149" spans="1:11" s="108" customFormat="1" x14ac:dyDescent="0.2">
      <c r="A149" s="110"/>
      <c r="B149" s="110"/>
      <c r="C149" s="255"/>
      <c r="D149" s="237"/>
      <c r="E149" s="210"/>
      <c r="F149" s="210"/>
      <c r="G149" s="210"/>
      <c r="H149" s="801"/>
      <c r="I149" s="802"/>
      <c r="J149" s="803"/>
      <c r="K149" s="97"/>
    </row>
    <row r="150" spans="1:11" s="108" customFormat="1" ht="84" x14ac:dyDescent="0.2">
      <c r="A150" s="110" t="s">
        <v>166</v>
      </c>
      <c r="B150" s="110" t="s">
        <v>157</v>
      </c>
      <c r="C150" s="255" t="s">
        <v>928</v>
      </c>
      <c r="D150" s="237" t="s">
        <v>10</v>
      </c>
      <c r="E150" s="210">
        <v>1</v>
      </c>
      <c r="F150" s="210"/>
      <c r="G150" s="210"/>
      <c r="H150" s="801"/>
      <c r="I150" s="802"/>
      <c r="J150" s="803"/>
      <c r="K150" s="97"/>
    </row>
    <row r="151" spans="1:11" s="108" customFormat="1" x14ac:dyDescent="0.2">
      <c r="A151" s="110"/>
      <c r="B151" s="110"/>
      <c r="C151" s="255"/>
      <c r="D151" s="237"/>
      <c r="E151" s="210"/>
      <c r="F151" s="210"/>
      <c r="G151" s="210"/>
      <c r="H151" s="801"/>
      <c r="I151" s="802"/>
      <c r="J151" s="803"/>
      <c r="K151" s="97"/>
    </row>
    <row r="152" spans="1:11" s="108" customFormat="1" ht="84" x14ac:dyDescent="0.2">
      <c r="A152" s="110" t="s">
        <v>166</v>
      </c>
      <c r="B152" s="110" t="s">
        <v>159</v>
      </c>
      <c r="C152" s="255" t="s">
        <v>929</v>
      </c>
      <c r="D152" s="237" t="s">
        <v>10</v>
      </c>
      <c r="E152" s="210">
        <v>5</v>
      </c>
      <c r="F152" s="210"/>
      <c r="G152" s="210"/>
      <c r="H152" s="801"/>
      <c r="I152" s="802"/>
      <c r="J152" s="803"/>
      <c r="K152" s="97"/>
    </row>
    <row r="153" spans="1:11" s="108" customFormat="1" x14ac:dyDescent="0.2">
      <c r="A153" s="110"/>
      <c r="B153" s="110"/>
      <c r="C153" s="255"/>
      <c r="D153" s="237"/>
      <c r="E153" s="210"/>
      <c r="F153" s="210"/>
      <c r="G153" s="210"/>
      <c r="H153" s="801"/>
      <c r="I153" s="802"/>
      <c r="J153" s="803"/>
      <c r="K153" s="97"/>
    </row>
    <row r="154" spans="1:11" s="108" customFormat="1" ht="108" x14ac:dyDescent="0.2">
      <c r="A154" s="110" t="s">
        <v>166</v>
      </c>
      <c r="B154" s="110" t="s">
        <v>161</v>
      </c>
      <c r="C154" s="219" t="s">
        <v>732</v>
      </c>
      <c r="D154" s="237" t="s">
        <v>10</v>
      </c>
      <c r="E154" s="210">
        <v>4</v>
      </c>
      <c r="F154" s="210"/>
      <c r="G154" s="210"/>
      <c r="H154" s="801"/>
      <c r="I154" s="802"/>
      <c r="J154" s="803"/>
      <c r="K154" s="97"/>
    </row>
    <row r="155" spans="1:11" s="108" customFormat="1" x14ac:dyDescent="0.2">
      <c r="A155" s="110"/>
      <c r="B155" s="110"/>
      <c r="C155" s="219"/>
      <c r="D155" s="237"/>
      <c r="E155" s="210"/>
      <c r="F155" s="210"/>
      <c r="G155" s="210"/>
      <c r="H155" s="801"/>
      <c r="I155" s="802"/>
      <c r="J155" s="803"/>
      <c r="K155" s="97"/>
    </row>
    <row r="156" spans="1:11" s="108" customFormat="1" ht="48" x14ac:dyDescent="0.2">
      <c r="A156" s="110" t="s">
        <v>166</v>
      </c>
      <c r="B156" s="110" t="s">
        <v>163</v>
      </c>
      <c r="C156" s="219" t="s">
        <v>713</v>
      </c>
      <c r="D156" s="252" t="s">
        <v>10</v>
      </c>
      <c r="E156" s="826">
        <v>20</v>
      </c>
      <c r="F156" s="210"/>
      <c r="G156" s="210"/>
      <c r="H156" s="801"/>
      <c r="I156" s="802"/>
      <c r="J156" s="803"/>
      <c r="K156" s="97"/>
    </row>
    <row r="157" spans="1:11" s="108" customFormat="1" x14ac:dyDescent="0.2">
      <c r="A157" s="280"/>
      <c r="B157" s="110"/>
      <c r="C157" s="828"/>
      <c r="D157" s="829"/>
      <c r="E157" s="830"/>
      <c r="F157" s="210"/>
      <c r="G157" s="210"/>
      <c r="H157" s="801"/>
      <c r="I157" s="802"/>
      <c r="J157" s="803"/>
      <c r="K157" s="97"/>
    </row>
    <row r="158" spans="1:11" s="108" customFormat="1" ht="24" x14ac:dyDescent="0.2">
      <c r="A158" s="110" t="s">
        <v>166</v>
      </c>
      <c r="B158" s="110" t="s">
        <v>164</v>
      </c>
      <c r="C158" s="831" t="s">
        <v>710</v>
      </c>
      <c r="D158" s="252" t="s">
        <v>10</v>
      </c>
      <c r="E158" s="826">
        <v>20</v>
      </c>
      <c r="F158" s="210"/>
      <c r="G158" s="210"/>
      <c r="H158" s="801"/>
      <c r="I158" s="802"/>
      <c r="J158" s="803"/>
      <c r="K158" s="97"/>
    </row>
    <row r="159" spans="1:11" s="108" customFormat="1" x14ac:dyDescent="0.2">
      <c r="A159" s="280"/>
      <c r="B159" s="110"/>
      <c r="C159" s="828"/>
      <c r="D159" s="729"/>
      <c r="E159" s="727"/>
      <c r="F159" s="210"/>
      <c r="G159" s="210"/>
      <c r="H159" s="801"/>
      <c r="I159" s="802"/>
      <c r="J159" s="803"/>
      <c r="K159" s="97"/>
    </row>
    <row r="160" spans="1:11" s="108" customFormat="1" ht="24" x14ac:dyDescent="0.2">
      <c r="A160" s="110" t="s">
        <v>166</v>
      </c>
      <c r="B160" s="110" t="s">
        <v>202</v>
      </c>
      <c r="C160" s="219" t="s">
        <v>724</v>
      </c>
      <c r="D160" s="252" t="s">
        <v>8</v>
      </c>
      <c r="E160" s="210">
        <v>1637</v>
      </c>
      <c r="F160" s="210"/>
      <c r="G160" s="210"/>
      <c r="H160" s="801"/>
      <c r="I160" s="802"/>
      <c r="J160" s="803"/>
      <c r="K160" s="97"/>
    </row>
    <row r="161" spans="1:12" s="108" customFormat="1" x14ac:dyDescent="0.2">
      <c r="A161" s="110"/>
      <c r="B161" s="110"/>
      <c r="C161" s="219"/>
      <c r="D161" s="252"/>
      <c r="E161" s="210"/>
      <c r="F161" s="210"/>
      <c r="G161" s="210"/>
      <c r="H161" s="801"/>
      <c r="I161" s="802"/>
      <c r="J161" s="803"/>
      <c r="K161" s="97"/>
    </row>
    <row r="162" spans="1:12" s="108" customFormat="1" ht="24" x14ac:dyDescent="0.2">
      <c r="A162" s="110" t="s">
        <v>166</v>
      </c>
      <c r="B162" s="110" t="s">
        <v>214</v>
      </c>
      <c r="C162" s="1120" t="s">
        <v>863</v>
      </c>
      <c r="D162" s="252" t="s">
        <v>139</v>
      </c>
      <c r="E162" s="826">
        <v>1</v>
      </c>
      <c r="G162" s="210"/>
      <c r="H162" s="801"/>
      <c r="I162" s="802"/>
      <c r="J162" s="803"/>
      <c r="K162" s="97"/>
    </row>
    <row r="163" spans="1:12" s="108" customFormat="1" x14ac:dyDescent="0.2">
      <c r="A163" s="280"/>
      <c r="B163" s="110"/>
      <c r="C163" s="828"/>
      <c r="D163" s="729"/>
      <c r="E163" s="727"/>
      <c r="F163" s="210"/>
      <c r="G163" s="210"/>
      <c r="H163" s="801"/>
      <c r="I163" s="802"/>
      <c r="J163" s="803"/>
      <c r="K163" s="97"/>
    </row>
    <row r="164" spans="1:12" s="108" customFormat="1" x14ac:dyDescent="0.2">
      <c r="A164" s="110" t="s">
        <v>166</v>
      </c>
      <c r="B164" s="110" t="s">
        <v>215</v>
      </c>
      <c r="C164" s="219" t="s">
        <v>711</v>
      </c>
      <c r="D164" s="252" t="s">
        <v>8</v>
      </c>
      <c r="E164" s="210">
        <v>1637</v>
      </c>
      <c r="F164" s="210"/>
      <c r="G164" s="210"/>
      <c r="H164" s="801"/>
      <c r="I164" s="802"/>
      <c r="J164" s="803"/>
      <c r="K164" s="97"/>
    </row>
    <row r="165" spans="1:12" s="108" customFormat="1" x14ac:dyDescent="0.2">
      <c r="A165" s="280"/>
      <c r="B165" s="110"/>
      <c r="C165" s="832"/>
      <c r="D165" s="729"/>
      <c r="E165" s="727"/>
      <c r="F165" s="210"/>
      <c r="G165" s="210"/>
      <c r="H165" s="801"/>
      <c r="I165" s="802"/>
      <c r="J165" s="803"/>
      <c r="K165" s="97"/>
    </row>
    <row r="166" spans="1:12" s="108" customFormat="1" ht="24" x14ac:dyDescent="0.2">
      <c r="A166" s="110" t="s">
        <v>166</v>
      </c>
      <c r="B166" s="110" t="s">
        <v>464</v>
      </c>
      <c r="C166" s="833" t="s">
        <v>712</v>
      </c>
      <c r="D166" s="252" t="s">
        <v>8</v>
      </c>
      <c r="E166" s="210">
        <v>1637</v>
      </c>
      <c r="F166" s="210"/>
      <c r="G166" s="210"/>
      <c r="H166" s="801"/>
      <c r="I166" s="802"/>
      <c r="J166" s="803"/>
      <c r="K166" s="97"/>
    </row>
    <row r="167" spans="1:12" s="108" customFormat="1" x14ac:dyDescent="0.2">
      <c r="A167" s="110"/>
      <c r="B167" s="110"/>
      <c r="D167" s="237"/>
      <c r="E167" s="210"/>
      <c r="F167" s="210"/>
      <c r="G167" s="210"/>
      <c r="H167" s="801"/>
      <c r="I167" s="802"/>
      <c r="J167" s="803"/>
      <c r="K167" s="97"/>
    </row>
    <row r="168" spans="1:12" s="108" customFormat="1" x14ac:dyDescent="0.2">
      <c r="A168" s="110" t="s">
        <v>166</v>
      </c>
      <c r="B168" s="110" t="s">
        <v>465</v>
      </c>
      <c r="C168" s="219" t="s">
        <v>278</v>
      </c>
      <c r="D168" s="729" t="s">
        <v>279</v>
      </c>
      <c r="E168" s="728">
        <v>0.1</v>
      </c>
      <c r="F168" s="210"/>
      <c r="G168" s="210"/>
      <c r="H168" s="801"/>
      <c r="I168" s="802"/>
      <c r="J168" s="803"/>
      <c r="K168" s="97"/>
    </row>
    <row r="169" spans="1:12" s="108" customFormat="1" x14ac:dyDescent="0.2">
      <c r="A169" s="110"/>
      <c r="B169" s="110"/>
      <c r="C169" s="255"/>
      <c r="D169" s="237"/>
      <c r="E169" s="323"/>
      <c r="F169" s="210"/>
      <c r="G169" s="210"/>
      <c r="H169" s="801"/>
      <c r="I169" s="802"/>
      <c r="J169" s="803"/>
      <c r="K169" s="97"/>
    </row>
    <row r="170" spans="1:12" s="89" customFormat="1" ht="13.5" thickBot="1" x14ac:dyDescent="0.25">
      <c r="A170" s="811"/>
      <c r="B170" s="812"/>
      <c r="C170" s="861" t="str">
        <f>CONCATENATE(B96," ",C96," - SKUPAJ:")</f>
        <v>IV. VODOVODNI MATERIAL - SKUPAJ:</v>
      </c>
      <c r="D170" s="243"/>
      <c r="E170" s="335"/>
      <c r="F170" s="212"/>
      <c r="G170" s="212"/>
    </row>
    <row r="171" spans="1:12" s="89" customFormat="1" x14ac:dyDescent="0.2">
      <c r="A171" s="814"/>
      <c r="B171" s="815"/>
      <c r="C171" s="816"/>
      <c r="D171" s="244"/>
      <c r="E171" s="336"/>
      <c r="F171" s="207"/>
      <c r="G171" s="207"/>
    </row>
    <row r="172" spans="1:12" s="724" customFormat="1" x14ac:dyDescent="0.2">
      <c r="A172" s="259"/>
      <c r="B172" s="287"/>
      <c r="C172" s="834"/>
      <c r="D172" s="242"/>
      <c r="E172" s="323"/>
      <c r="F172" s="210"/>
      <c r="G172" s="210"/>
      <c r="H172" s="835"/>
      <c r="I172" s="822"/>
      <c r="J172" s="823"/>
      <c r="K172" s="803"/>
      <c r="L172" s="824"/>
    </row>
    <row r="173" spans="1:12" ht="15.75" x14ac:dyDescent="0.2">
      <c r="A173" s="483"/>
      <c r="B173" s="484" t="s">
        <v>136</v>
      </c>
      <c r="C173" s="474" t="s">
        <v>112</v>
      </c>
      <c r="D173" s="485"/>
      <c r="E173" s="486"/>
      <c r="F173" s="476"/>
      <c r="G173" s="487"/>
    </row>
    <row r="174" spans="1:12" x14ac:dyDescent="0.2">
      <c r="A174" s="799"/>
      <c r="B174" s="818"/>
      <c r="C174" s="798"/>
    </row>
    <row r="175" spans="1:12" s="108" customFormat="1" x14ac:dyDescent="0.2">
      <c r="A175" s="280" t="str">
        <f>$B$173</f>
        <v>V.</v>
      </c>
      <c r="B175" s="277">
        <f>1</f>
        <v>1</v>
      </c>
      <c r="C175" s="255" t="s">
        <v>113</v>
      </c>
      <c r="D175" s="237" t="s">
        <v>114</v>
      </c>
      <c r="E175" s="323">
        <v>30</v>
      </c>
      <c r="F175" s="210"/>
      <c r="G175" s="210"/>
      <c r="H175" s="801"/>
      <c r="I175" s="802"/>
      <c r="J175" s="803"/>
      <c r="K175" s="804"/>
    </row>
    <row r="176" spans="1:12" s="108" customFormat="1" x14ac:dyDescent="0.2">
      <c r="A176" s="260"/>
      <c r="B176" s="277"/>
      <c r="C176" s="255" t="s">
        <v>38</v>
      </c>
      <c r="D176" s="242"/>
      <c r="E176" s="323"/>
      <c r="F176" s="210"/>
      <c r="G176" s="210"/>
      <c r="H176" s="801"/>
      <c r="I176" s="802"/>
      <c r="J176" s="803"/>
      <c r="K176" s="804"/>
    </row>
    <row r="177" spans="1:11" s="108" customFormat="1" ht="24" x14ac:dyDescent="0.2">
      <c r="A177" s="280" t="str">
        <f>$B$173</f>
        <v>V.</v>
      </c>
      <c r="B177" s="110">
        <f>COUNT($A$175:B176)+1</f>
        <v>2</v>
      </c>
      <c r="C177" s="255" t="s">
        <v>259</v>
      </c>
      <c r="D177" s="237" t="s">
        <v>114</v>
      </c>
      <c r="E177" s="323">
        <v>30</v>
      </c>
      <c r="F177" s="210"/>
      <c r="G177" s="210"/>
      <c r="H177" s="801"/>
      <c r="I177" s="802"/>
      <c r="J177" s="803"/>
      <c r="K177" s="97"/>
    </row>
    <row r="178" spans="1:11" s="108" customFormat="1" x14ac:dyDescent="0.2">
      <c r="A178" s="280"/>
      <c r="B178" s="277"/>
      <c r="C178" s="255"/>
      <c r="D178" s="237"/>
      <c r="E178" s="323"/>
      <c r="F178" s="210"/>
      <c r="G178" s="210"/>
      <c r="H178" s="801"/>
      <c r="I178" s="802"/>
      <c r="J178" s="803"/>
      <c r="K178" s="97"/>
    </row>
    <row r="179" spans="1:11" s="108" customFormat="1" x14ac:dyDescent="0.2">
      <c r="A179" s="280" t="str">
        <f>$B$173</f>
        <v>V.</v>
      </c>
      <c r="B179" s="110">
        <f>COUNT($A$175:B178)+1</f>
        <v>3</v>
      </c>
      <c r="C179" s="255" t="s">
        <v>297</v>
      </c>
      <c r="D179" s="237" t="s">
        <v>114</v>
      </c>
      <c r="E179" s="323">
        <v>30</v>
      </c>
      <c r="F179" s="210"/>
      <c r="G179" s="210"/>
      <c r="H179" s="801"/>
      <c r="I179" s="802"/>
      <c r="J179" s="803"/>
      <c r="K179" s="804"/>
    </row>
    <row r="180" spans="1:11" s="108" customFormat="1" x14ac:dyDescent="0.2">
      <c r="A180" s="260"/>
      <c r="B180" s="277"/>
      <c r="C180" s="255" t="s">
        <v>38</v>
      </c>
      <c r="D180" s="242"/>
      <c r="E180" s="323"/>
      <c r="F180" s="210"/>
      <c r="G180" s="210"/>
      <c r="H180" s="801"/>
      <c r="I180" s="802"/>
      <c r="J180" s="803"/>
      <c r="K180" s="804"/>
    </row>
    <row r="181" spans="1:11" s="108" customFormat="1" ht="48" x14ac:dyDescent="0.2">
      <c r="A181" s="280" t="str">
        <f>$B$173</f>
        <v>V.</v>
      </c>
      <c r="B181" s="110">
        <f>COUNT($A$175:B180)+1</f>
        <v>4</v>
      </c>
      <c r="C181" s="224" t="s">
        <v>272</v>
      </c>
      <c r="D181" s="237" t="s">
        <v>116</v>
      </c>
      <c r="E181" s="323">
        <v>1617</v>
      </c>
      <c r="F181" s="210"/>
      <c r="G181" s="210"/>
      <c r="H181" s="801"/>
      <c r="I181" s="802"/>
      <c r="J181" s="803"/>
      <c r="K181" s="804"/>
    </row>
    <row r="182" spans="1:11" s="108" customFormat="1" x14ac:dyDescent="0.2">
      <c r="A182" s="260"/>
      <c r="B182" s="277"/>
      <c r="C182" s="255" t="s">
        <v>38</v>
      </c>
      <c r="D182" s="242"/>
      <c r="E182" s="323"/>
      <c r="F182" s="210"/>
      <c r="G182" s="210"/>
      <c r="H182" s="801"/>
      <c r="I182" s="802"/>
      <c r="J182" s="803"/>
      <c r="K182" s="804"/>
    </row>
    <row r="183" spans="1:11" s="108" customFormat="1" x14ac:dyDescent="0.2">
      <c r="A183" s="280" t="str">
        <f>$B$173</f>
        <v>V.</v>
      </c>
      <c r="B183" s="110">
        <f>COUNT($A$175:B182)+1</f>
        <v>5</v>
      </c>
      <c r="C183" s="255" t="s">
        <v>283</v>
      </c>
      <c r="D183" s="237" t="s">
        <v>10</v>
      </c>
      <c r="E183" s="323">
        <v>1</v>
      </c>
      <c r="F183" s="210"/>
      <c r="G183" s="210"/>
      <c r="H183" s="801"/>
      <c r="I183" s="802"/>
      <c r="J183" s="803"/>
      <c r="K183" s="804"/>
    </row>
    <row r="184" spans="1:11" s="108" customFormat="1" x14ac:dyDescent="0.2">
      <c r="A184" s="260"/>
      <c r="B184" s="277"/>
      <c r="C184" s="255" t="s">
        <v>38</v>
      </c>
      <c r="D184" s="242"/>
      <c r="E184" s="323"/>
      <c r="F184" s="210"/>
      <c r="G184" s="210"/>
      <c r="H184" s="801"/>
      <c r="I184" s="802"/>
      <c r="J184" s="803"/>
      <c r="K184" s="804"/>
    </row>
    <row r="185" spans="1:11" s="108" customFormat="1" x14ac:dyDescent="0.2">
      <c r="A185" s="280" t="str">
        <f>$B$173</f>
        <v>V.</v>
      </c>
      <c r="B185" s="110">
        <f>COUNT($A$175:B184)+1</f>
        <v>6</v>
      </c>
      <c r="C185" s="255" t="s">
        <v>282</v>
      </c>
      <c r="D185" s="237" t="s">
        <v>10</v>
      </c>
      <c r="E185" s="323">
        <v>1</v>
      </c>
      <c r="F185" s="210"/>
      <c r="G185" s="210"/>
      <c r="H185" s="801"/>
      <c r="I185" s="802"/>
      <c r="J185" s="803"/>
      <c r="K185" s="804"/>
    </row>
    <row r="186" spans="1:11" s="724" customFormat="1" x14ac:dyDescent="0.2">
      <c r="A186" s="259"/>
      <c r="B186" s="287"/>
      <c r="C186" s="834"/>
      <c r="D186" s="242"/>
      <c r="E186" s="323"/>
      <c r="F186" s="210"/>
      <c r="G186" s="210"/>
      <c r="H186" s="822"/>
      <c r="I186" s="823"/>
      <c r="J186" s="803"/>
      <c r="K186" s="804"/>
    </row>
    <row r="187" spans="1:11" s="89" customFormat="1" ht="13.5" thickBot="1" x14ac:dyDescent="0.25">
      <c r="A187" s="811"/>
      <c r="B187" s="812"/>
      <c r="C187" s="813" t="str">
        <f>CONCATENATE(B173," ",C173," - SKUPAJ:")</f>
        <v>V. OSTALA DELA - SKUPAJ:</v>
      </c>
      <c r="D187" s="243"/>
      <c r="E187" s="335"/>
      <c r="F187" s="212"/>
      <c r="G187" s="212"/>
    </row>
    <row r="188" spans="1:11" s="89" customFormat="1" x14ac:dyDescent="0.2">
      <c r="A188" s="814"/>
      <c r="B188" s="815"/>
      <c r="C188" s="820"/>
      <c r="D188" s="249"/>
      <c r="E188" s="337"/>
      <c r="F188" s="213"/>
      <c r="G188" s="213"/>
    </row>
    <row r="189" spans="1:11" s="89" customFormat="1" x14ac:dyDescent="0.2">
      <c r="A189" s="814"/>
      <c r="B189" s="815"/>
      <c r="C189" s="820"/>
      <c r="D189" s="249"/>
      <c r="E189" s="337"/>
      <c r="F189" s="213"/>
      <c r="G189" s="213"/>
    </row>
    <row r="190" spans="1:11" s="89" customFormat="1" x14ac:dyDescent="0.2">
      <c r="A190" s="814"/>
      <c r="B190" s="815"/>
      <c r="C190" s="820"/>
      <c r="D190" s="249"/>
      <c r="E190" s="337"/>
      <c r="F190" s="213"/>
      <c r="G190" s="213"/>
    </row>
    <row r="191" spans="1:11" s="89" customFormat="1" x14ac:dyDescent="0.2">
      <c r="A191" s="814"/>
      <c r="B191" s="815"/>
      <c r="C191" s="820"/>
      <c r="D191" s="249"/>
      <c r="E191" s="337"/>
      <c r="F191" s="213"/>
      <c r="G191" s="213"/>
    </row>
    <row r="192" spans="1:11" s="89" customFormat="1" x14ac:dyDescent="0.2">
      <c r="A192" s="814"/>
      <c r="B192" s="815"/>
      <c r="C192" s="820"/>
      <c r="D192" s="249"/>
      <c r="E192" s="337"/>
      <c r="F192" s="213"/>
      <c r="G192" s="213"/>
    </row>
    <row r="193" spans="1:11" s="89" customFormat="1" x14ac:dyDescent="0.2">
      <c r="A193" s="814"/>
      <c r="B193" s="815"/>
      <c r="C193" s="820"/>
      <c r="D193" s="249"/>
      <c r="E193" s="337"/>
      <c r="F193" s="213"/>
      <c r="G193" s="213"/>
    </row>
    <row r="194" spans="1:11" s="839" customFormat="1" x14ac:dyDescent="0.2">
      <c r="A194" s="836"/>
      <c r="B194" s="837"/>
      <c r="C194" s="838"/>
      <c r="D194" s="246"/>
      <c r="E194" s="338"/>
      <c r="F194" s="213"/>
      <c r="G194" s="213"/>
    </row>
    <row r="195" spans="1:11" s="94" customFormat="1" ht="41.25" customHeight="1" x14ac:dyDescent="0.25">
      <c r="A195" s="840"/>
      <c r="B195" s="1159" t="s">
        <v>382</v>
      </c>
      <c r="C195" s="1159"/>
      <c r="D195" s="1159"/>
      <c r="E195" s="1159"/>
      <c r="F195" s="1159"/>
      <c r="G195" s="482"/>
    </row>
    <row r="196" spans="1:11" s="839" customFormat="1" ht="14.25" customHeight="1" x14ac:dyDescent="0.2">
      <c r="A196" s="842"/>
      <c r="B196" s="843"/>
      <c r="C196" s="844"/>
      <c r="D196" s="247"/>
      <c r="E196" s="339"/>
      <c r="F196" s="214"/>
      <c r="G196" s="214"/>
    </row>
    <row r="197" spans="1:11" s="839" customFormat="1" ht="12.75" customHeight="1" x14ac:dyDescent="0.2">
      <c r="A197" s="257"/>
      <c r="B197" s="845"/>
      <c r="C197" s="846"/>
      <c r="D197" s="248"/>
      <c r="E197" s="323"/>
      <c r="F197" s="210"/>
      <c r="G197" s="210"/>
    </row>
    <row r="198" spans="1:11" s="89" customFormat="1" x14ac:dyDescent="0.2">
      <c r="A198" s="851"/>
      <c r="B198" s="852"/>
      <c r="C198" s="853"/>
      <c r="D198" s="249"/>
      <c r="E198" s="337"/>
      <c r="F198" s="216"/>
      <c r="G198" s="216"/>
      <c r="H198" s="839"/>
      <c r="J198" s="850"/>
      <c r="K198" s="850"/>
    </row>
    <row r="199" spans="1:11" s="89" customFormat="1" x14ac:dyDescent="0.2">
      <c r="A199" s="116"/>
      <c r="B199" s="232" t="str">
        <f>B11</f>
        <v>I.</v>
      </c>
      <c r="C199" s="266" t="str">
        <f>+C11</f>
        <v>PREDDELA</v>
      </c>
      <c r="D199" s="263"/>
      <c r="E199" s="341"/>
      <c r="F199" s="233"/>
      <c r="G199" s="233"/>
    </row>
    <row r="200" spans="1:11" s="839" customFormat="1" x14ac:dyDescent="0.2">
      <c r="A200" s="836"/>
      <c r="B200" s="837"/>
      <c r="C200" s="838"/>
      <c r="D200" s="246"/>
      <c r="E200" s="338"/>
      <c r="F200" s="213"/>
      <c r="G200" s="213"/>
    </row>
    <row r="201" spans="1:11" s="89" customFormat="1" x14ac:dyDescent="0.2">
      <c r="A201" s="116"/>
      <c r="B201" s="232" t="str">
        <f>B32</f>
        <v>II.</v>
      </c>
      <c r="C201" s="266" t="str">
        <f>+C32</f>
        <v>ZEMELJSKA DELA</v>
      </c>
      <c r="D201" s="263"/>
      <c r="E201" s="341"/>
      <c r="F201" s="233"/>
      <c r="G201" s="233"/>
    </row>
    <row r="202" spans="1:11" s="89" customFormat="1" x14ac:dyDescent="0.2">
      <c r="A202" s="116"/>
      <c r="B202" s="132"/>
      <c r="C202" s="117"/>
      <c r="D202" s="246"/>
      <c r="E202" s="337"/>
      <c r="F202" s="213"/>
      <c r="G202" s="213"/>
    </row>
    <row r="203" spans="1:11" s="89" customFormat="1" x14ac:dyDescent="0.2">
      <c r="A203" s="116"/>
      <c r="B203" s="232" t="str">
        <f>B67</f>
        <v>III.</v>
      </c>
      <c r="C203" s="266" t="str">
        <f>+C67</f>
        <v>GRADBENA DELA</v>
      </c>
      <c r="D203" s="263"/>
      <c r="E203" s="341"/>
      <c r="F203" s="233"/>
      <c r="G203" s="233"/>
    </row>
    <row r="204" spans="1:11" s="89" customFormat="1" x14ac:dyDescent="0.2">
      <c r="A204" s="116"/>
      <c r="B204" s="132"/>
      <c r="C204" s="117"/>
      <c r="D204" s="246"/>
      <c r="E204" s="337"/>
      <c r="F204" s="213"/>
      <c r="G204" s="213"/>
    </row>
    <row r="205" spans="1:11" s="89" customFormat="1" x14ac:dyDescent="0.2">
      <c r="A205" s="116"/>
      <c r="B205" s="232" t="str">
        <f>B96</f>
        <v>IV.</v>
      </c>
      <c r="C205" s="264" t="str">
        <f>+C96</f>
        <v>VODOVODNI MATERIAL</v>
      </c>
      <c r="D205" s="264"/>
      <c r="E205" s="264"/>
      <c r="F205" s="718"/>
      <c r="G205" s="233"/>
    </row>
    <row r="206" spans="1:11" s="89" customFormat="1" x14ac:dyDescent="0.2">
      <c r="A206" s="116"/>
      <c r="B206" s="132"/>
      <c r="C206" s="117"/>
      <c r="D206" s="246"/>
      <c r="E206" s="337"/>
      <c r="F206" s="213"/>
      <c r="G206" s="213"/>
    </row>
    <row r="207" spans="1:11" s="89" customFormat="1" x14ac:dyDescent="0.2">
      <c r="A207" s="116"/>
      <c r="B207" s="132" t="str">
        <f>B173</f>
        <v>V.</v>
      </c>
      <c r="C207" s="117" t="str">
        <f>+C173</f>
        <v>OSTALA DELA</v>
      </c>
      <c r="D207" s="246"/>
      <c r="E207" s="337"/>
      <c r="F207" s="213"/>
      <c r="G207" s="213"/>
    </row>
    <row r="208" spans="1:11" s="89" customFormat="1" x14ac:dyDescent="0.2">
      <c r="A208" s="116"/>
      <c r="B208" s="353"/>
      <c r="C208" s="353"/>
      <c r="D208" s="354"/>
      <c r="E208" s="355"/>
      <c r="F208" s="356"/>
      <c r="G208" s="356"/>
    </row>
    <row r="209" spans="1:7" s="89" customFormat="1" ht="13.5" thickBot="1" x14ac:dyDescent="0.25">
      <c r="A209" s="116"/>
      <c r="B209" s="265"/>
      <c r="C209" s="869" t="s">
        <v>298</v>
      </c>
      <c r="D209" s="357"/>
      <c r="E209" s="343"/>
      <c r="F209" s="217"/>
      <c r="G209" s="217"/>
    </row>
    <row r="210" spans="1:7" s="839" customFormat="1" ht="13.5" thickTop="1" x14ac:dyDescent="0.2">
      <c r="A210" s="857"/>
      <c r="B210" s="837"/>
      <c r="C210" s="838"/>
      <c r="D210" s="246"/>
      <c r="E210" s="338"/>
      <c r="F210" s="213"/>
      <c r="G210" s="210"/>
    </row>
    <row r="211" spans="1:7" s="108" customFormat="1" ht="12" x14ac:dyDescent="0.2">
      <c r="A211" s="107"/>
      <c r="B211" s="257"/>
      <c r="C211" s="110"/>
      <c r="D211" s="245"/>
      <c r="E211" s="319"/>
      <c r="F211" s="208"/>
      <c r="G211" s="208"/>
    </row>
    <row r="212" spans="1:7" s="108" customFormat="1" ht="12" x14ac:dyDescent="0.2">
      <c r="A212" s="107"/>
      <c r="B212" s="257"/>
      <c r="C212" s="110"/>
      <c r="D212" s="245"/>
      <c r="E212" s="319"/>
      <c r="F212" s="208"/>
      <c r="G212" s="208"/>
    </row>
    <row r="213" spans="1:7" s="108" customFormat="1" ht="12" x14ac:dyDescent="0.2">
      <c r="A213" s="107"/>
      <c r="B213" s="257"/>
      <c r="C213" s="110"/>
      <c r="D213" s="245"/>
      <c r="E213" s="319"/>
      <c r="F213" s="208"/>
      <c r="G213" s="208"/>
    </row>
    <row r="214" spans="1:7" s="108" customFormat="1" ht="12" x14ac:dyDescent="0.2">
      <c r="A214" s="107"/>
      <c r="B214" s="257"/>
      <c r="C214" s="110"/>
      <c r="D214" s="245"/>
      <c r="E214" s="319"/>
      <c r="F214" s="208"/>
      <c r="G214" s="208"/>
    </row>
    <row r="215" spans="1:7" s="108" customFormat="1" ht="12" x14ac:dyDescent="0.2">
      <c r="A215" s="107"/>
      <c r="B215" s="257"/>
      <c r="C215" s="110"/>
      <c r="D215" s="245"/>
      <c r="E215" s="319"/>
      <c r="F215" s="208"/>
      <c r="G215" s="208"/>
    </row>
    <row r="216" spans="1:7" s="108" customFormat="1" ht="12" x14ac:dyDescent="0.2">
      <c r="A216" s="107"/>
      <c r="B216" s="257"/>
      <c r="C216" s="110"/>
      <c r="D216" s="245"/>
      <c r="E216" s="319"/>
      <c r="F216" s="208"/>
      <c r="G216" s="208"/>
    </row>
    <row r="217" spans="1:7" s="108" customFormat="1" ht="12" x14ac:dyDescent="0.2">
      <c r="A217" s="107"/>
      <c r="B217" s="257"/>
      <c r="C217" s="110"/>
      <c r="D217" s="245"/>
      <c r="E217" s="319"/>
      <c r="F217" s="208"/>
      <c r="G217" s="208"/>
    </row>
    <row r="218" spans="1:7" s="108" customFormat="1" ht="12" x14ac:dyDescent="0.2">
      <c r="A218" s="107"/>
      <c r="B218" s="257"/>
      <c r="C218" s="110"/>
      <c r="D218" s="245"/>
      <c r="E218" s="319"/>
      <c r="F218" s="208"/>
      <c r="G218" s="208"/>
    </row>
    <row r="219" spans="1:7" s="108" customFormat="1" ht="12" x14ac:dyDescent="0.2">
      <c r="A219" s="107"/>
      <c r="B219" s="257"/>
      <c r="C219" s="110"/>
      <c r="D219" s="245"/>
      <c r="E219" s="319"/>
      <c r="F219" s="208"/>
      <c r="G219" s="208"/>
    </row>
    <row r="220" spans="1:7" s="108" customFormat="1" ht="12" x14ac:dyDescent="0.2">
      <c r="A220" s="107"/>
      <c r="B220" s="257"/>
      <c r="C220" s="110"/>
      <c r="D220" s="245"/>
      <c r="E220" s="319"/>
      <c r="F220" s="208"/>
      <c r="G220" s="208"/>
    </row>
    <row r="221" spans="1:7" s="108" customFormat="1" ht="12" x14ac:dyDescent="0.2">
      <c r="A221" s="107"/>
      <c r="B221" s="257"/>
      <c r="C221" s="110"/>
      <c r="D221" s="245"/>
      <c r="E221" s="319"/>
      <c r="F221" s="208"/>
      <c r="G221" s="208"/>
    </row>
    <row r="222" spans="1:7" s="108" customFormat="1" ht="12" x14ac:dyDescent="0.2">
      <c r="A222" s="107"/>
      <c r="B222" s="257"/>
      <c r="C222" s="110"/>
      <c r="D222" s="245"/>
      <c r="E222" s="319"/>
      <c r="F222" s="208"/>
      <c r="G222" s="208"/>
    </row>
    <row r="223" spans="1:7" s="108" customFormat="1" ht="12" x14ac:dyDescent="0.2">
      <c r="A223" s="107"/>
      <c r="B223" s="257"/>
      <c r="C223" s="110"/>
      <c r="D223" s="245"/>
      <c r="E223" s="319"/>
      <c r="F223" s="208"/>
      <c r="G223" s="208"/>
    </row>
    <row r="224" spans="1:7" s="108" customFormat="1" ht="12" x14ac:dyDescent="0.2">
      <c r="A224" s="107"/>
      <c r="B224" s="257"/>
      <c r="C224" s="110"/>
      <c r="D224" s="245"/>
      <c r="E224" s="319"/>
      <c r="F224" s="208"/>
      <c r="G224" s="208"/>
    </row>
    <row r="225" spans="1:7" s="108" customFormat="1" ht="12" x14ac:dyDescent="0.2">
      <c r="A225" s="107"/>
      <c r="B225" s="257"/>
      <c r="C225" s="110"/>
      <c r="D225" s="245"/>
      <c r="E225" s="319"/>
      <c r="F225" s="208"/>
      <c r="G225" s="208"/>
    </row>
    <row r="226" spans="1:7" s="108" customFormat="1" ht="12" x14ac:dyDescent="0.2">
      <c r="A226" s="107"/>
      <c r="B226" s="257"/>
      <c r="C226" s="110"/>
      <c r="D226" s="245"/>
      <c r="E226" s="319"/>
      <c r="F226" s="208"/>
      <c r="G226" s="208"/>
    </row>
    <row r="227" spans="1:7" s="108" customFormat="1" ht="12" x14ac:dyDescent="0.2">
      <c r="A227" s="107"/>
      <c r="B227" s="257"/>
      <c r="C227" s="110"/>
      <c r="D227" s="245"/>
      <c r="E227" s="319"/>
      <c r="F227" s="208"/>
      <c r="G227" s="208"/>
    </row>
    <row r="228" spans="1:7" s="108" customFormat="1" ht="12" x14ac:dyDescent="0.2">
      <c r="A228" s="107"/>
      <c r="B228" s="257"/>
      <c r="C228" s="110"/>
      <c r="D228" s="245"/>
      <c r="E228" s="319"/>
      <c r="F228" s="208"/>
      <c r="G228" s="208"/>
    </row>
    <row r="229" spans="1:7" s="108" customFormat="1" ht="12" x14ac:dyDescent="0.2">
      <c r="A229" s="107"/>
      <c r="B229" s="257"/>
      <c r="C229" s="110"/>
      <c r="D229" s="245"/>
      <c r="E229" s="319"/>
      <c r="F229" s="208"/>
      <c r="G229" s="208"/>
    </row>
    <row r="230" spans="1:7" s="108" customFormat="1" ht="12" x14ac:dyDescent="0.2">
      <c r="A230" s="107"/>
      <c r="B230" s="257"/>
      <c r="C230" s="110"/>
      <c r="D230" s="245"/>
      <c r="E230" s="319"/>
      <c r="F230" s="208"/>
      <c r="G230" s="208"/>
    </row>
    <row r="231" spans="1:7" s="108" customFormat="1" ht="12" x14ac:dyDescent="0.2">
      <c r="A231" s="107"/>
      <c r="B231" s="257"/>
      <c r="C231" s="110"/>
      <c r="D231" s="245"/>
      <c r="E231" s="319"/>
      <c r="F231" s="208"/>
      <c r="G231" s="208"/>
    </row>
    <row r="232" spans="1:7" s="108" customFormat="1" ht="12" x14ac:dyDescent="0.2">
      <c r="A232" s="107"/>
      <c r="B232" s="257"/>
      <c r="C232" s="110"/>
      <c r="D232" s="245"/>
      <c r="E232" s="319"/>
      <c r="F232" s="208"/>
      <c r="G232" s="208"/>
    </row>
    <row r="233" spans="1:7" s="108" customFormat="1" ht="12" x14ac:dyDescent="0.2">
      <c r="A233" s="107"/>
      <c r="B233" s="257"/>
      <c r="C233" s="110"/>
      <c r="D233" s="245"/>
      <c r="E233" s="319"/>
      <c r="F233" s="208"/>
      <c r="G233" s="208"/>
    </row>
    <row r="234" spans="1:7" s="108" customFormat="1" ht="12" x14ac:dyDescent="0.2">
      <c r="A234" s="107"/>
      <c r="B234" s="257"/>
      <c r="C234" s="110"/>
      <c r="D234" s="245"/>
      <c r="E234" s="319"/>
      <c r="F234" s="208"/>
      <c r="G234" s="208"/>
    </row>
    <row r="235" spans="1:7" s="108" customFormat="1" ht="12" x14ac:dyDescent="0.2">
      <c r="A235" s="107"/>
      <c r="B235" s="257"/>
      <c r="C235" s="110"/>
      <c r="D235" s="245"/>
      <c r="E235" s="319"/>
      <c r="F235" s="208"/>
      <c r="G235" s="208"/>
    </row>
    <row r="236" spans="1:7" s="108" customFormat="1" ht="12" x14ac:dyDescent="0.2">
      <c r="A236" s="107"/>
      <c r="B236" s="257"/>
      <c r="C236" s="110"/>
      <c r="D236" s="245"/>
      <c r="E236" s="319"/>
      <c r="F236" s="208"/>
      <c r="G236" s="208"/>
    </row>
    <row r="237" spans="1:7" s="108" customFormat="1" ht="12" x14ac:dyDescent="0.2">
      <c r="A237" s="107"/>
      <c r="B237" s="257"/>
      <c r="C237" s="110"/>
      <c r="D237" s="245"/>
      <c r="E237" s="319"/>
      <c r="F237" s="208"/>
      <c r="G237" s="208"/>
    </row>
    <row r="238" spans="1:7" s="108" customFormat="1" ht="12" x14ac:dyDescent="0.2">
      <c r="A238" s="107"/>
      <c r="B238" s="257"/>
      <c r="C238" s="110"/>
      <c r="D238" s="245"/>
      <c r="E238" s="319"/>
      <c r="F238" s="208"/>
      <c r="G238" s="208"/>
    </row>
    <row r="239" spans="1:7" s="108" customFormat="1" ht="12" x14ac:dyDescent="0.2">
      <c r="A239" s="107"/>
      <c r="B239" s="257"/>
      <c r="C239" s="110"/>
      <c r="D239" s="245"/>
      <c r="E239" s="319"/>
      <c r="F239" s="208"/>
      <c r="G239" s="208"/>
    </row>
    <row r="240" spans="1:7" s="108" customFormat="1" ht="12" x14ac:dyDescent="0.2">
      <c r="A240" s="107"/>
      <c r="B240" s="257"/>
      <c r="C240" s="110"/>
      <c r="D240" s="245"/>
      <c r="E240" s="319"/>
      <c r="F240" s="208"/>
      <c r="G240" s="208"/>
    </row>
    <row r="241" spans="1:7" s="108" customFormat="1" ht="12" x14ac:dyDescent="0.2">
      <c r="A241" s="107"/>
      <c r="B241" s="257"/>
      <c r="C241" s="110"/>
      <c r="D241" s="245"/>
      <c r="E241" s="319"/>
      <c r="F241" s="208"/>
      <c r="G241" s="208"/>
    </row>
    <row r="242" spans="1:7" s="108" customFormat="1" ht="12" x14ac:dyDescent="0.2">
      <c r="A242" s="107"/>
      <c r="B242" s="257"/>
      <c r="C242" s="110"/>
      <c r="D242" s="245"/>
      <c r="E242" s="319"/>
      <c r="F242" s="208"/>
      <c r="G242" s="208"/>
    </row>
    <row r="243" spans="1:7" s="108" customFormat="1" ht="12" x14ac:dyDescent="0.2">
      <c r="A243" s="107"/>
      <c r="B243" s="257"/>
      <c r="C243" s="110"/>
      <c r="D243" s="245"/>
      <c r="E243" s="319"/>
      <c r="F243" s="208"/>
      <c r="G243" s="208"/>
    </row>
    <row r="244" spans="1:7" s="108" customFormat="1" ht="12" x14ac:dyDescent="0.2">
      <c r="A244" s="107"/>
      <c r="B244" s="257"/>
      <c r="C244" s="110"/>
      <c r="D244" s="245"/>
      <c r="E244" s="319"/>
      <c r="F244" s="208"/>
      <c r="G244" s="208"/>
    </row>
    <row r="245" spans="1:7" s="108" customFormat="1" ht="12" x14ac:dyDescent="0.2">
      <c r="A245" s="107"/>
      <c r="B245" s="257"/>
      <c r="C245" s="110"/>
      <c r="D245" s="245"/>
      <c r="E245" s="319"/>
      <c r="F245" s="208"/>
      <c r="G245" s="208"/>
    </row>
    <row r="246" spans="1:7" s="108" customFormat="1" ht="12" x14ac:dyDescent="0.2">
      <c r="A246" s="107"/>
      <c r="B246" s="257"/>
      <c r="C246" s="110"/>
      <c r="D246" s="245"/>
      <c r="E246" s="319"/>
      <c r="F246" s="208"/>
      <c r="G246" s="208"/>
    </row>
    <row r="247" spans="1:7" s="108" customFormat="1" ht="12" x14ac:dyDescent="0.2">
      <c r="A247" s="107"/>
      <c r="B247" s="257"/>
      <c r="C247" s="110"/>
      <c r="D247" s="245"/>
      <c r="E247" s="319"/>
      <c r="F247" s="208"/>
      <c r="G247" s="208"/>
    </row>
    <row r="248" spans="1:7" s="108" customFormat="1" ht="12" x14ac:dyDescent="0.2">
      <c r="A248" s="107"/>
      <c r="B248" s="257"/>
      <c r="C248" s="110"/>
      <c r="D248" s="245"/>
      <c r="E248" s="319"/>
      <c r="F248" s="208"/>
      <c r="G248" s="208"/>
    </row>
    <row r="249" spans="1:7" s="108" customFormat="1" ht="12" x14ac:dyDescent="0.2">
      <c r="A249" s="107"/>
      <c r="B249" s="257"/>
      <c r="C249" s="110"/>
      <c r="D249" s="245"/>
      <c r="E249" s="319"/>
      <c r="F249" s="208"/>
      <c r="G249" s="208"/>
    </row>
    <row r="250" spans="1:7" s="108" customFormat="1" ht="12" x14ac:dyDescent="0.2">
      <c r="A250" s="107"/>
      <c r="B250" s="257"/>
      <c r="C250" s="110"/>
      <c r="D250" s="245"/>
      <c r="E250" s="319"/>
      <c r="F250" s="208"/>
      <c r="G250" s="208"/>
    </row>
    <row r="251" spans="1:7" s="108" customFormat="1" ht="12" x14ac:dyDescent="0.2">
      <c r="A251" s="107"/>
      <c r="B251" s="257"/>
      <c r="C251" s="110"/>
      <c r="D251" s="245"/>
      <c r="E251" s="319"/>
      <c r="F251" s="208"/>
      <c r="G251" s="208"/>
    </row>
    <row r="252" spans="1:7" s="108" customFormat="1" ht="12" x14ac:dyDescent="0.2">
      <c r="A252" s="107"/>
      <c r="B252" s="257"/>
      <c r="C252" s="110"/>
      <c r="D252" s="245"/>
      <c r="E252" s="319"/>
      <c r="F252" s="208"/>
      <c r="G252" s="208"/>
    </row>
    <row r="253" spans="1:7" s="108" customFormat="1" ht="12" x14ac:dyDescent="0.2">
      <c r="A253" s="107"/>
      <c r="B253" s="257"/>
      <c r="C253" s="110"/>
      <c r="D253" s="245"/>
      <c r="E253" s="319"/>
      <c r="F253" s="208"/>
      <c r="G253" s="208"/>
    </row>
    <row r="254" spans="1:7" s="108" customFormat="1" ht="12" x14ac:dyDescent="0.2">
      <c r="A254" s="107"/>
      <c r="B254" s="257"/>
      <c r="C254" s="110"/>
      <c r="D254" s="245"/>
      <c r="E254" s="319"/>
      <c r="F254" s="208"/>
      <c r="G254" s="208"/>
    </row>
    <row r="255" spans="1:7" s="108" customFormat="1" ht="12" x14ac:dyDescent="0.2">
      <c r="A255" s="107"/>
      <c r="B255" s="257"/>
      <c r="C255" s="110"/>
      <c r="D255" s="245"/>
      <c r="E255" s="319"/>
      <c r="F255" s="208"/>
      <c r="G255" s="208"/>
    </row>
    <row r="256" spans="1:7" s="108" customFormat="1" ht="12" x14ac:dyDescent="0.2">
      <c r="A256" s="107"/>
      <c r="B256" s="257"/>
      <c r="C256" s="110"/>
      <c r="D256" s="245"/>
      <c r="E256" s="319"/>
      <c r="F256" s="208"/>
      <c r="G256" s="208"/>
    </row>
    <row r="257" spans="1:7" s="108" customFormat="1" ht="12" x14ac:dyDescent="0.2">
      <c r="A257" s="107"/>
      <c r="B257" s="257"/>
      <c r="C257" s="110"/>
      <c r="D257" s="245"/>
      <c r="E257" s="319"/>
      <c r="F257" s="208"/>
      <c r="G257" s="208"/>
    </row>
    <row r="258" spans="1:7" s="108" customFormat="1" ht="12" x14ac:dyDescent="0.2">
      <c r="A258" s="107"/>
      <c r="B258" s="257"/>
      <c r="C258" s="110"/>
      <c r="D258" s="245"/>
      <c r="E258" s="319"/>
      <c r="F258" s="208"/>
      <c r="G258" s="208"/>
    </row>
    <row r="259" spans="1:7" s="108" customFormat="1" ht="12" x14ac:dyDescent="0.2">
      <c r="A259" s="107"/>
      <c r="B259" s="257"/>
      <c r="C259" s="110"/>
      <c r="D259" s="245"/>
      <c r="E259" s="319"/>
      <c r="F259" s="208"/>
      <c r="G259" s="208"/>
    </row>
    <row r="260" spans="1:7" s="108" customFormat="1" ht="12" x14ac:dyDescent="0.2">
      <c r="A260" s="107"/>
      <c r="B260" s="257"/>
      <c r="C260" s="110"/>
      <c r="D260" s="245"/>
      <c r="E260" s="319"/>
      <c r="F260" s="208"/>
      <c r="G260" s="208"/>
    </row>
    <row r="261" spans="1:7" s="108" customFormat="1" ht="12" x14ac:dyDescent="0.2">
      <c r="A261" s="107"/>
      <c r="B261" s="257"/>
      <c r="C261" s="110"/>
      <c r="D261" s="245"/>
      <c r="E261" s="319"/>
      <c r="F261" s="208"/>
      <c r="G261" s="208"/>
    </row>
    <row r="262" spans="1:7" s="108" customFormat="1" ht="12" x14ac:dyDescent="0.2">
      <c r="A262" s="107"/>
      <c r="B262" s="257"/>
      <c r="C262" s="110"/>
      <c r="D262" s="245"/>
      <c r="E262" s="319"/>
      <c r="F262" s="208"/>
      <c r="G262" s="208"/>
    </row>
    <row r="263" spans="1:7" s="108" customFormat="1" ht="12" x14ac:dyDescent="0.2">
      <c r="A263" s="107"/>
      <c r="B263" s="257"/>
      <c r="C263" s="110"/>
      <c r="D263" s="245"/>
      <c r="E263" s="319"/>
      <c r="F263" s="208"/>
      <c r="G263" s="208"/>
    </row>
    <row r="264" spans="1:7" s="108" customFormat="1" ht="12" x14ac:dyDescent="0.2">
      <c r="A264" s="107"/>
      <c r="B264" s="257"/>
      <c r="C264" s="110"/>
      <c r="D264" s="245"/>
      <c r="E264" s="319"/>
      <c r="F264" s="208"/>
      <c r="G264" s="208"/>
    </row>
    <row r="265" spans="1:7" s="108" customFormat="1" ht="12" x14ac:dyDescent="0.2">
      <c r="A265" s="107"/>
      <c r="B265" s="257"/>
      <c r="C265" s="110"/>
      <c r="D265" s="245"/>
      <c r="E265" s="319"/>
      <c r="F265" s="208"/>
      <c r="G265" s="208"/>
    </row>
    <row r="266" spans="1:7" s="108" customFormat="1" ht="12" x14ac:dyDescent="0.2">
      <c r="A266" s="107"/>
      <c r="B266" s="257"/>
      <c r="C266" s="110"/>
      <c r="D266" s="245"/>
      <c r="E266" s="319"/>
      <c r="F266" s="208"/>
      <c r="G266" s="208"/>
    </row>
    <row r="267" spans="1:7" s="108" customFormat="1" ht="12" x14ac:dyDescent="0.2">
      <c r="A267" s="107"/>
      <c r="B267" s="257"/>
      <c r="C267" s="110"/>
      <c r="D267" s="245"/>
      <c r="E267" s="319"/>
      <c r="F267" s="208"/>
      <c r="G267" s="208"/>
    </row>
    <row r="268" spans="1:7" s="108" customFormat="1" ht="12" x14ac:dyDescent="0.2">
      <c r="A268" s="107"/>
      <c r="B268" s="257"/>
      <c r="C268" s="110"/>
      <c r="D268" s="245"/>
      <c r="E268" s="319"/>
      <c r="F268" s="208"/>
      <c r="G268" s="208"/>
    </row>
    <row r="269" spans="1:7" s="108" customFormat="1" ht="12" x14ac:dyDescent="0.2">
      <c r="A269" s="107"/>
      <c r="B269" s="257"/>
      <c r="C269" s="110"/>
      <c r="D269" s="245"/>
      <c r="E269" s="319"/>
      <c r="F269" s="208"/>
      <c r="G269" s="208"/>
    </row>
    <row r="270" spans="1:7" s="108" customFormat="1" ht="12" x14ac:dyDescent="0.2">
      <c r="A270" s="107"/>
      <c r="B270" s="257"/>
      <c r="C270" s="110"/>
      <c r="D270" s="245"/>
      <c r="E270" s="319"/>
      <c r="F270" s="208"/>
      <c r="G270" s="208"/>
    </row>
    <row r="271" spans="1:7" s="108" customFormat="1" ht="12" x14ac:dyDescent="0.2">
      <c r="A271" s="107"/>
      <c r="B271" s="257"/>
      <c r="C271" s="110"/>
      <c r="D271" s="245"/>
      <c r="E271" s="319"/>
      <c r="F271" s="208"/>
      <c r="G271" s="208"/>
    </row>
    <row r="272" spans="1:7" s="108" customFormat="1" ht="12" x14ac:dyDescent="0.2">
      <c r="A272" s="107"/>
      <c r="B272" s="257"/>
      <c r="C272" s="110"/>
      <c r="D272" s="245"/>
      <c r="E272" s="319"/>
      <c r="F272" s="208"/>
      <c r="G272" s="208"/>
    </row>
    <row r="273" spans="1:7" s="108" customFormat="1" ht="12" x14ac:dyDescent="0.2">
      <c r="A273" s="107"/>
      <c r="B273" s="257"/>
      <c r="C273" s="110"/>
      <c r="D273" s="245"/>
      <c r="E273" s="319"/>
      <c r="F273" s="208"/>
      <c r="G273" s="208"/>
    </row>
    <row r="274" spans="1:7" s="108" customFormat="1" ht="12" x14ac:dyDescent="0.2">
      <c r="A274" s="107"/>
      <c r="B274" s="257"/>
      <c r="C274" s="110"/>
      <c r="D274" s="245"/>
      <c r="E274" s="319"/>
      <c r="F274" s="208"/>
      <c r="G274" s="208"/>
    </row>
    <row r="275" spans="1:7" s="108" customFormat="1" ht="12" x14ac:dyDescent="0.2">
      <c r="A275" s="107"/>
      <c r="B275" s="257"/>
      <c r="C275" s="110"/>
      <c r="D275" s="245"/>
      <c r="E275" s="319"/>
      <c r="F275" s="208"/>
      <c r="G275" s="208"/>
    </row>
    <row r="276" spans="1:7" s="108" customFormat="1" ht="12" x14ac:dyDescent="0.2">
      <c r="A276" s="107"/>
      <c r="B276" s="257"/>
      <c r="C276" s="110"/>
      <c r="D276" s="245"/>
      <c r="E276" s="319"/>
      <c r="F276" s="208"/>
      <c r="G276" s="208"/>
    </row>
    <row r="277" spans="1:7" s="108" customFormat="1" ht="12" x14ac:dyDescent="0.2">
      <c r="A277" s="107"/>
      <c r="B277" s="257"/>
      <c r="C277" s="110"/>
      <c r="D277" s="245"/>
      <c r="E277" s="319"/>
      <c r="F277" s="208"/>
      <c r="G277" s="208"/>
    </row>
    <row r="278" spans="1:7" s="108" customFormat="1" ht="12" x14ac:dyDescent="0.2">
      <c r="A278" s="107"/>
      <c r="B278" s="257"/>
      <c r="C278" s="110"/>
      <c r="D278" s="245"/>
      <c r="E278" s="319"/>
      <c r="F278" s="208"/>
      <c r="G278" s="208"/>
    </row>
    <row r="279" spans="1:7" s="108" customFormat="1" ht="12" x14ac:dyDescent="0.2">
      <c r="A279" s="107"/>
      <c r="B279" s="257"/>
      <c r="C279" s="110"/>
      <c r="D279" s="245"/>
      <c r="E279" s="319"/>
      <c r="F279" s="208"/>
      <c r="G279" s="208"/>
    </row>
    <row r="280" spans="1:7" s="108" customFormat="1" ht="12" x14ac:dyDescent="0.2">
      <c r="A280" s="107"/>
      <c r="B280" s="257"/>
      <c r="C280" s="110"/>
      <c r="D280" s="245"/>
      <c r="E280" s="319"/>
      <c r="F280" s="208"/>
      <c r="G280" s="208"/>
    </row>
    <row r="281" spans="1:7" s="108" customFormat="1" ht="12" x14ac:dyDescent="0.2">
      <c r="A281" s="107"/>
      <c r="B281" s="257"/>
      <c r="C281" s="110"/>
      <c r="D281" s="245"/>
      <c r="E281" s="319"/>
      <c r="F281" s="208"/>
      <c r="G281" s="208"/>
    </row>
    <row r="282" spans="1:7" s="108" customFormat="1" ht="12" x14ac:dyDescent="0.2">
      <c r="A282" s="107"/>
      <c r="B282" s="257"/>
      <c r="C282" s="110"/>
      <c r="D282" s="245"/>
      <c r="E282" s="319"/>
      <c r="F282" s="208"/>
      <c r="G282" s="208"/>
    </row>
    <row r="283" spans="1:7" s="108" customFormat="1" ht="12" x14ac:dyDescent="0.2">
      <c r="A283" s="107"/>
      <c r="B283" s="257"/>
      <c r="C283" s="110"/>
      <c r="D283" s="245"/>
      <c r="E283" s="319"/>
      <c r="F283" s="208"/>
      <c r="G283" s="208"/>
    </row>
    <row r="284" spans="1:7" s="108" customFormat="1" ht="12" x14ac:dyDescent="0.2">
      <c r="A284" s="107"/>
      <c r="B284" s="257"/>
      <c r="C284" s="110"/>
      <c r="D284" s="245"/>
      <c r="E284" s="319"/>
      <c r="F284" s="208"/>
      <c r="G284" s="208"/>
    </row>
    <row r="285" spans="1:7" s="108" customFormat="1" ht="12" x14ac:dyDescent="0.2">
      <c r="A285" s="107"/>
      <c r="B285" s="257"/>
      <c r="C285" s="110"/>
      <c r="D285" s="245"/>
      <c r="E285" s="319"/>
      <c r="F285" s="208"/>
      <c r="G285" s="208"/>
    </row>
    <row r="286" spans="1:7" s="108" customFormat="1" ht="12" x14ac:dyDescent="0.2">
      <c r="A286" s="107"/>
      <c r="B286" s="257"/>
      <c r="C286" s="110"/>
      <c r="D286" s="245"/>
      <c r="E286" s="319"/>
      <c r="F286" s="208"/>
      <c r="G286" s="208"/>
    </row>
    <row r="287" spans="1:7" s="108" customFormat="1" ht="12" x14ac:dyDescent="0.2">
      <c r="A287" s="107"/>
      <c r="B287" s="257"/>
      <c r="C287" s="110"/>
      <c r="D287" s="245"/>
      <c r="E287" s="319"/>
      <c r="F287" s="208"/>
      <c r="G287" s="208"/>
    </row>
    <row r="288" spans="1:7" s="108" customFormat="1" ht="12" x14ac:dyDescent="0.2">
      <c r="A288" s="107"/>
      <c r="B288" s="257"/>
      <c r="C288" s="110"/>
      <c r="D288" s="245"/>
      <c r="E288" s="319"/>
      <c r="F288" s="208"/>
      <c r="G288" s="208"/>
    </row>
    <row r="289" spans="1:7" s="108" customFormat="1" ht="12" x14ac:dyDescent="0.2">
      <c r="A289" s="107"/>
      <c r="B289" s="257"/>
      <c r="C289" s="110"/>
      <c r="D289" s="245"/>
      <c r="E289" s="319"/>
      <c r="F289" s="208"/>
      <c r="G289" s="208"/>
    </row>
    <row r="290" spans="1:7" s="108" customFormat="1" ht="12" x14ac:dyDescent="0.2">
      <c r="A290" s="107"/>
      <c r="B290" s="257"/>
      <c r="C290" s="110"/>
      <c r="D290" s="245"/>
      <c r="E290" s="319"/>
      <c r="F290" s="208"/>
      <c r="G290" s="208"/>
    </row>
    <row r="291" spans="1:7" s="108" customFormat="1" ht="12" x14ac:dyDescent="0.2">
      <c r="A291" s="107"/>
      <c r="B291" s="257"/>
      <c r="C291" s="110"/>
      <c r="D291" s="245"/>
      <c r="E291" s="319"/>
      <c r="F291" s="208"/>
      <c r="G291" s="208"/>
    </row>
    <row r="292" spans="1:7" s="108" customFormat="1" ht="12" x14ac:dyDescent="0.2">
      <c r="A292" s="107"/>
      <c r="B292" s="257"/>
      <c r="C292" s="110"/>
      <c r="D292" s="245"/>
      <c r="E292" s="319"/>
      <c r="F292" s="208"/>
      <c r="G292" s="208"/>
    </row>
    <row r="293" spans="1:7" s="108" customFormat="1" ht="12" x14ac:dyDescent="0.2">
      <c r="A293" s="107"/>
      <c r="B293" s="257"/>
      <c r="C293" s="110"/>
      <c r="D293" s="245"/>
      <c r="E293" s="319"/>
      <c r="F293" s="208"/>
      <c r="G293" s="208"/>
    </row>
    <row r="294" spans="1:7" s="108" customFormat="1" ht="12" x14ac:dyDescent="0.2">
      <c r="A294" s="107"/>
      <c r="B294" s="257"/>
      <c r="C294" s="110"/>
      <c r="D294" s="245"/>
      <c r="E294" s="319"/>
      <c r="F294" s="208"/>
      <c r="G294" s="208"/>
    </row>
    <row r="295" spans="1:7" s="108" customFormat="1" ht="12" x14ac:dyDescent="0.2">
      <c r="A295" s="107"/>
      <c r="B295" s="257"/>
      <c r="C295" s="110"/>
      <c r="D295" s="245"/>
      <c r="E295" s="319"/>
      <c r="F295" s="208"/>
      <c r="G295" s="208"/>
    </row>
    <row r="296" spans="1:7" s="108" customFormat="1" ht="12" x14ac:dyDescent="0.2">
      <c r="A296" s="107"/>
      <c r="B296" s="257"/>
      <c r="C296" s="110"/>
      <c r="D296" s="245"/>
      <c r="E296" s="319"/>
      <c r="F296" s="208"/>
      <c r="G296" s="208"/>
    </row>
    <row r="297" spans="1:7" s="108" customFormat="1" ht="12" x14ac:dyDescent="0.2">
      <c r="A297" s="107"/>
      <c r="B297" s="257"/>
      <c r="C297" s="110"/>
      <c r="D297" s="245"/>
      <c r="E297" s="319"/>
      <c r="F297" s="208"/>
      <c r="G297" s="208"/>
    </row>
    <row r="298" spans="1:7" s="108" customFormat="1" ht="12" x14ac:dyDescent="0.2">
      <c r="A298" s="107"/>
      <c r="B298" s="257"/>
      <c r="C298" s="110"/>
      <c r="D298" s="245"/>
      <c r="E298" s="319"/>
      <c r="F298" s="208"/>
      <c r="G298" s="208"/>
    </row>
    <row r="299" spans="1:7" s="108" customFormat="1" ht="12" x14ac:dyDescent="0.2">
      <c r="A299" s="107"/>
      <c r="B299" s="257"/>
      <c r="C299" s="110"/>
      <c r="D299" s="245"/>
      <c r="E299" s="319"/>
      <c r="F299" s="208"/>
      <c r="G299" s="208"/>
    </row>
    <row r="300" spans="1:7" s="108" customFormat="1" ht="12" x14ac:dyDescent="0.2">
      <c r="A300" s="107"/>
      <c r="B300" s="257"/>
      <c r="C300" s="110"/>
      <c r="D300" s="245"/>
      <c r="E300" s="319"/>
      <c r="F300" s="208"/>
      <c r="G300" s="208"/>
    </row>
    <row r="301" spans="1:7" s="108" customFormat="1" ht="12" x14ac:dyDescent="0.2">
      <c r="A301" s="107"/>
      <c r="B301" s="257"/>
      <c r="C301" s="110"/>
      <c r="D301" s="245"/>
      <c r="E301" s="319"/>
      <c r="F301" s="208"/>
      <c r="G301" s="208"/>
    </row>
    <row r="302" spans="1:7" s="108" customFormat="1" ht="12" x14ac:dyDescent="0.2">
      <c r="A302" s="107"/>
      <c r="B302" s="257"/>
      <c r="C302" s="110"/>
      <c r="D302" s="245"/>
      <c r="E302" s="319"/>
      <c r="F302" s="208"/>
      <c r="G302" s="208"/>
    </row>
    <row r="303" spans="1:7" s="108" customFormat="1" ht="12" x14ac:dyDescent="0.2">
      <c r="A303" s="107"/>
      <c r="B303" s="257"/>
      <c r="C303" s="110"/>
      <c r="D303" s="245"/>
      <c r="E303" s="319"/>
      <c r="F303" s="208"/>
      <c r="G303" s="208"/>
    </row>
    <row r="304" spans="1:7" s="108" customFormat="1" ht="12" x14ac:dyDescent="0.2">
      <c r="A304" s="107"/>
      <c r="B304" s="257"/>
      <c r="C304" s="110"/>
      <c r="D304" s="245"/>
      <c r="E304" s="319"/>
      <c r="F304" s="208"/>
      <c r="G304" s="208"/>
    </row>
    <row r="305" spans="1:7" s="108" customFormat="1" ht="12" x14ac:dyDescent="0.2">
      <c r="A305" s="107"/>
      <c r="B305" s="257"/>
      <c r="C305" s="110"/>
      <c r="D305" s="245"/>
      <c r="E305" s="319"/>
      <c r="F305" s="208"/>
      <c r="G305" s="208"/>
    </row>
    <row r="306" spans="1:7" s="108" customFormat="1" ht="12" x14ac:dyDescent="0.2">
      <c r="A306" s="107"/>
      <c r="B306" s="257"/>
      <c r="C306" s="110"/>
      <c r="D306" s="245"/>
      <c r="E306" s="319"/>
      <c r="F306" s="208"/>
      <c r="G306" s="208"/>
    </row>
    <row r="307" spans="1:7" s="108" customFormat="1" ht="12" x14ac:dyDescent="0.2">
      <c r="A307" s="107"/>
      <c r="B307" s="257"/>
      <c r="C307" s="110"/>
      <c r="D307" s="245"/>
      <c r="E307" s="319"/>
      <c r="F307" s="208"/>
      <c r="G307" s="208"/>
    </row>
    <row r="308" spans="1:7" s="108" customFormat="1" ht="12" x14ac:dyDescent="0.2">
      <c r="A308" s="107"/>
      <c r="B308" s="257"/>
      <c r="C308" s="110"/>
      <c r="D308" s="245"/>
      <c r="E308" s="319"/>
      <c r="F308" s="208"/>
      <c r="G308" s="208"/>
    </row>
    <row r="309" spans="1:7" s="108" customFormat="1" ht="12" x14ac:dyDescent="0.2">
      <c r="A309" s="107"/>
      <c r="B309" s="257"/>
      <c r="C309" s="110"/>
      <c r="D309" s="245"/>
      <c r="E309" s="319"/>
      <c r="F309" s="208"/>
      <c r="G309" s="208"/>
    </row>
    <row r="310" spans="1:7" s="108" customFormat="1" ht="12" x14ac:dyDescent="0.2">
      <c r="A310" s="107"/>
      <c r="B310" s="257"/>
      <c r="C310" s="110"/>
      <c r="D310" s="245"/>
      <c r="E310" s="319"/>
      <c r="F310" s="208"/>
      <c r="G310" s="208"/>
    </row>
    <row r="311" spans="1:7" s="108" customFormat="1" ht="12" x14ac:dyDescent="0.2">
      <c r="A311" s="107"/>
      <c r="B311" s="257"/>
      <c r="C311" s="110"/>
      <c r="D311" s="245"/>
      <c r="E311" s="319"/>
      <c r="F311" s="208"/>
      <c r="G311" s="208"/>
    </row>
    <row r="312" spans="1:7" s="108" customFormat="1" ht="12" x14ac:dyDescent="0.2">
      <c r="A312" s="107"/>
      <c r="B312" s="257"/>
      <c r="C312" s="110"/>
      <c r="D312" s="245"/>
      <c r="E312" s="319"/>
      <c r="F312" s="208"/>
      <c r="G312" s="208"/>
    </row>
    <row r="313" spans="1:7" s="108" customFormat="1" ht="12" x14ac:dyDescent="0.2">
      <c r="A313" s="107"/>
      <c r="B313" s="257"/>
      <c r="C313" s="110"/>
      <c r="D313" s="245"/>
      <c r="E313" s="319"/>
      <c r="F313" s="208"/>
      <c r="G313" s="208"/>
    </row>
  </sheetData>
  <mergeCells count="5">
    <mergeCell ref="C1:G1"/>
    <mergeCell ref="H6:H8"/>
    <mergeCell ref="I6:I7"/>
    <mergeCell ref="C96:F96"/>
    <mergeCell ref="B195:F195"/>
  </mergeCells>
  <phoneticPr fontId="68" type="noConversion"/>
  <pageMargins left="0.70866141732283472" right="0.70866141732283472" top="0.74803149606299213" bottom="0.74803149606299213" header="0.31496062992125984" footer="0.31496062992125984"/>
  <pageSetup paperSize="9" firstPageNumber="13" orientation="portrait" useFirstPageNumber="1" r:id="rId1"/>
  <headerFooter>
    <oddHeader>&amp;L_x000D__x000D_&amp;9</oddHeader>
    <oddFooter>&amp;A&amp;RStran &amp;P</oddFooter>
  </headerFooter>
  <rowBreaks count="2" manualBreakCount="2">
    <brk id="95" max="6" man="1"/>
    <brk id="19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45"/>
  <sheetViews>
    <sheetView view="pageBreakPreview" zoomScale="120" zoomScaleNormal="100" zoomScaleSheetLayoutView="120" workbookViewId="0"/>
  </sheetViews>
  <sheetFormatPr defaultColWidth="9.140625" defaultRowHeight="12.75" x14ac:dyDescent="0.2"/>
  <cols>
    <col min="1" max="1" width="6.85546875" style="140" customWidth="1"/>
    <col min="2" max="2" width="36.85546875" style="140" customWidth="1"/>
    <col min="3" max="3" width="9.42578125" style="140" customWidth="1"/>
    <col min="4" max="4" width="12.28515625" style="140" customWidth="1"/>
    <col min="5" max="5" width="10.28515625" style="140" customWidth="1"/>
    <col min="6" max="6" width="12.5703125" style="140" customWidth="1"/>
    <col min="7" max="16384" width="9.140625" style="140"/>
  </cols>
  <sheetData>
    <row r="1" spans="1:6" ht="23.25" customHeight="1" thickBot="1" x14ac:dyDescent="0.25">
      <c r="A1" s="1122" t="s">
        <v>335</v>
      </c>
      <c r="B1" s="1164" t="s">
        <v>694</v>
      </c>
      <c r="C1" s="1164"/>
      <c r="D1" s="1164"/>
      <c r="E1" s="1164"/>
      <c r="F1" s="1165"/>
    </row>
    <row r="2" spans="1:6" ht="18" x14ac:dyDescent="0.2">
      <c r="A2" s="90"/>
      <c r="B2" s="133"/>
      <c r="C2" s="94"/>
    </row>
    <row r="3" spans="1:6" ht="18" x14ac:dyDescent="0.2">
      <c r="A3" s="90"/>
      <c r="B3" s="136"/>
    </row>
    <row r="4" spans="1:6" ht="18" x14ac:dyDescent="0.2">
      <c r="A4" s="83"/>
      <c r="B4" s="588" t="str">
        <f>+rekapitulacija!B6</f>
        <v>Objekt: VODOVODNI SISTEM LUČINE</v>
      </c>
      <c r="C4" s="82"/>
    </row>
    <row r="5" spans="1:6" ht="15.75" x14ac:dyDescent="0.2">
      <c r="B5" s="589"/>
    </row>
    <row r="6" spans="1:6" ht="15.75" x14ac:dyDescent="0.2">
      <c r="A6" s="80"/>
      <c r="B6" s="590" t="s">
        <v>200</v>
      </c>
    </row>
    <row r="7" spans="1:6" x14ac:dyDescent="0.2">
      <c r="A7" s="85"/>
      <c r="B7" s="112"/>
    </row>
    <row r="8" spans="1:6" x14ac:dyDescent="0.2">
      <c r="A8" s="80"/>
      <c r="B8" s="80"/>
    </row>
    <row r="9" spans="1:6" x14ac:dyDescent="0.2">
      <c r="A9" s="198"/>
      <c r="B9" s="198"/>
      <c r="C9" s="198"/>
      <c r="D9" s="198"/>
      <c r="E9" s="198"/>
      <c r="F9" s="198"/>
    </row>
    <row r="10" spans="1:6" s="870" customFormat="1" x14ac:dyDescent="0.2">
      <c r="A10" s="754"/>
      <c r="B10" s="755"/>
      <c r="C10" s="756"/>
      <c r="D10" s="757"/>
      <c r="E10" s="757"/>
      <c r="F10" s="758"/>
    </row>
    <row r="11" spans="1:6" x14ac:dyDescent="0.2">
      <c r="A11" s="147" t="s">
        <v>375</v>
      </c>
      <c r="B11" s="148" t="s">
        <v>183</v>
      </c>
      <c r="C11" s="149"/>
      <c r="D11" s="150"/>
      <c r="E11" s="150"/>
      <c r="F11" s="151"/>
    </row>
    <row r="12" spans="1:6" ht="51" x14ac:dyDescent="0.2">
      <c r="A12" s="753">
        <v>1</v>
      </c>
      <c r="B12" s="1127" t="s">
        <v>889</v>
      </c>
      <c r="C12" s="516"/>
      <c r="D12" s="752"/>
      <c r="E12" s="762"/>
      <c r="F12" s="763"/>
    </row>
    <row r="13" spans="1:6" x14ac:dyDescent="0.2">
      <c r="A13" s="753" t="s">
        <v>260</v>
      </c>
      <c r="B13" s="518" t="s">
        <v>261</v>
      </c>
      <c r="C13" s="516" t="s">
        <v>139</v>
      </c>
      <c r="D13" s="752">
        <v>1</v>
      </c>
      <c r="E13" s="762"/>
      <c r="F13" s="763"/>
    </row>
    <row r="14" spans="1:6" x14ac:dyDescent="0.2">
      <c r="A14" s="753" t="s">
        <v>263</v>
      </c>
      <c r="B14" s="518" t="s">
        <v>264</v>
      </c>
      <c r="C14" s="516" t="s">
        <v>139</v>
      </c>
      <c r="D14" s="752">
        <v>1</v>
      </c>
      <c r="E14" s="762"/>
      <c r="F14" s="763"/>
    </row>
    <row r="15" spans="1:6" x14ac:dyDescent="0.2">
      <c r="A15" s="759"/>
      <c r="B15" s="760"/>
      <c r="C15" s="761"/>
      <c r="D15" s="762"/>
      <c r="E15" s="762"/>
      <c r="F15" s="763"/>
    </row>
    <row r="16" spans="1:6" ht="38.25" x14ac:dyDescent="0.2">
      <c r="A16" s="152" t="s">
        <v>165</v>
      </c>
      <c r="B16" s="153" t="s">
        <v>184</v>
      </c>
      <c r="C16" s="154" t="s">
        <v>139</v>
      </c>
      <c r="D16" s="155">
        <v>1</v>
      </c>
      <c r="E16" s="155"/>
      <c r="F16" s="156"/>
    </row>
    <row r="17" spans="1:6" ht="12" customHeight="1" x14ac:dyDescent="0.2">
      <c r="A17" s="152"/>
      <c r="B17" s="157"/>
      <c r="C17" s="158"/>
      <c r="D17" s="155"/>
      <c r="E17" s="155"/>
      <c r="F17" s="156"/>
    </row>
    <row r="18" spans="1:6" ht="27.75" customHeight="1" x14ac:dyDescent="0.2">
      <c r="A18" s="152" t="s">
        <v>167</v>
      </c>
      <c r="B18" s="153" t="s">
        <v>201</v>
      </c>
      <c r="C18" s="154" t="s">
        <v>10</v>
      </c>
      <c r="D18" s="155">
        <v>4</v>
      </c>
      <c r="E18" s="155"/>
      <c r="F18" s="156"/>
    </row>
    <row r="19" spans="1:6" ht="12.75" customHeight="1" x14ac:dyDescent="0.2">
      <c r="A19" s="358"/>
      <c r="B19" s="394"/>
      <c r="C19" s="368"/>
      <c r="D19" s="361"/>
      <c r="E19" s="155"/>
      <c r="F19" s="156"/>
    </row>
    <row r="20" spans="1:6" ht="38.25" customHeight="1" x14ac:dyDescent="0.2">
      <c r="A20" s="358" t="s">
        <v>144</v>
      </c>
      <c r="B20" s="394" t="s">
        <v>185</v>
      </c>
      <c r="C20" s="368" t="s">
        <v>10</v>
      </c>
      <c r="D20" s="361">
        <v>4</v>
      </c>
      <c r="E20" s="155"/>
      <c r="F20" s="156"/>
    </row>
    <row r="21" spans="1:6" x14ac:dyDescent="0.2">
      <c r="A21" s="400"/>
      <c r="B21" s="401"/>
      <c r="C21" s="402"/>
      <c r="D21" s="403"/>
      <c r="E21" s="403"/>
      <c r="F21" s="404"/>
    </row>
    <row r="22" spans="1:6" ht="13.5" thickBot="1" x14ac:dyDescent="0.25">
      <c r="A22" s="405"/>
      <c r="B22" s="406" t="s">
        <v>315</v>
      </c>
      <c r="C22" s="407"/>
      <c r="D22" s="408"/>
      <c r="E22" s="408"/>
      <c r="F22" s="409"/>
    </row>
    <row r="23" spans="1:6" ht="13.5" thickTop="1" x14ac:dyDescent="0.2">
      <c r="A23" s="395"/>
      <c r="B23" s="396"/>
      <c r="C23" s="397"/>
      <c r="D23" s="398"/>
      <c r="E23" s="398"/>
      <c r="F23" s="399"/>
    </row>
    <row r="24" spans="1:6" x14ac:dyDescent="0.2">
      <c r="A24" s="152"/>
      <c r="B24" s="161"/>
      <c r="C24" s="158"/>
      <c r="D24" s="155"/>
      <c r="E24" s="155"/>
      <c r="F24" s="156"/>
    </row>
    <row r="25" spans="1:6" x14ac:dyDescent="0.2">
      <c r="A25" s="142" t="s">
        <v>165</v>
      </c>
      <c r="B25" s="143" t="s">
        <v>109</v>
      </c>
      <c r="C25" s="159"/>
      <c r="D25" s="160"/>
      <c r="E25" s="160"/>
      <c r="F25" s="146"/>
    </row>
    <row r="26" spans="1:6" ht="51" x14ac:dyDescent="0.2">
      <c r="A26" s="152">
        <v>1</v>
      </c>
      <c r="B26" s="1128" t="s">
        <v>316</v>
      </c>
      <c r="C26" s="154" t="s">
        <v>110</v>
      </c>
      <c r="D26" s="155">
        <f>15+12</f>
        <v>27</v>
      </c>
      <c r="E26" s="155"/>
      <c r="F26" s="156"/>
    </row>
    <row r="27" spans="1:6" x14ac:dyDescent="0.2">
      <c r="A27" s="152"/>
      <c r="B27" s="153"/>
      <c r="C27" s="154"/>
      <c r="D27" s="155"/>
      <c r="E27" s="155"/>
      <c r="F27" s="156"/>
    </row>
    <row r="28" spans="1:6" ht="38.25" x14ac:dyDescent="0.2">
      <c r="A28" s="753" t="s">
        <v>165</v>
      </c>
      <c r="B28" s="1128" t="s">
        <v>325</v>
      </c>
      <c r="C28" s="858"/>
      <c r="D28" s="155"/>
      <c r="E28" s="155"/>
      <c r="F28" s="156"/>
    </row>
    <row r="29" spans="1:6" x14ac:dyDescent="0.2">
      <c r="A29" s="753" t="s">
        <v>321</v>
      </c>
      <c r="B29" s="1128" t="s">
        <v>318</v>
      </c>
      <c r="C29" s="858" t="s">
        <v>110</v>
      </c>
      <c r="D29" s="155">
        <v>135</v>
      </c>
      <c r="E29" s="155"/>
      <c r="F29" s="156"/>
    </row>
    <row r="30" spans="1:6" ht="15" x14ac:dyDescent="0.25">
      <c r="A30" s="753" t="s">
        <v>322</v>
      </c>
      <c r="B30" s="770" t="s">
        <v>320</v>
      </c>
      <c r="C30" s="871" t="s">
        <v>110</v>
      </c>
      <c r="D30" s="155">
        <v>86</v>
      </c>
      <c r="E30" s="155"/>
      <c r="F30" s="156"/>
    </row>
    <row r="31" spans="1:6" ht="15" x14ac:dyDescent="0.25">
      <c r="A31" s="753" t="s">
        <v>322</v>
      </c>
      <c r="B31" s="770" t="s">
        <v>324</v>
      </c>
      <c r="C31" s="871" t="s">
        <v>110</v>
      </c>
      <c r="D31" s="155">
        <v>32</v>
      </c>
      <c r="E31" s="155"/>
      <c r="F31" s="156"/>
    </row>
    <row r="32" spans="1:6" x14ac:dyDescent="0.2">
      <c r="A32" s="152"/>
      <c r="B32" s="153"/>
      <c r="C32" s="154"/>
      <c r="D32" s="155"/>
      <c r="E32" s="155"/>
      <c r="F32" s="156"/>
    </row>
    <row r="33" spans="1:6" ht="63" customHeight="1" x14ac:dyDescent="0.2">
      <c r="A33" s="753" t="s">
        <v>167</v>
      </c>
      <c r="B33" s="1128" t="s">
        <v>678</v>
      </c>
      <c r="C33" s="858"/>
      <c r="D33" s="155"/>
      <c r="E33" s="155"/>
      <c r="F33" s="156"/>
    </row>
    <row r="34" spans="1:6" x14ac:dyDescent="0.2">
      <c r="A34" s="753" t="s">
        <v>317</v>
      </c>
      <c r="B34" s="1128" t="s">
        <v>318</v>
      </c>
      <c r="C34" s="858" t="s">
        <v>110</v>
      </c>
      <c r="D34" s="155">
        <v>84</v>
      </c>
      <c r="E34" s="155"/>
      <c r="F34" s="156"/>
    </row>
    <row r="35" spans="1:6" ht="15" x14ac:dyDescent="0.25">
      <c r="A35" s="753" t="s">
        <v>319</v>
      </c>
      <c r="B35" s="770" t="s">
        <v>320</v>
      </c>
      <c r="C35" s="871" t="s">
        <v>110</v>
      </c>
      <c r="D35" s="155">
        <v>56</v>
      </c>
      <c r="E35" s="155"/>
      <c r="F35" s="156"/>
    </row>
    <row r="36" spans="1:6" ht="15" x14ac:dyDescent="0.25">
      <c r="A36" s="753" t="s">
        <v>333</v>
      </c>
      <c r="B36" s="770" t="s">
        <v>324</v>
      </c>
      <c r="C36" s="871" t="s">
        <v>110</v>
      </c>
      <c r="D36" s="155">
        <v>21</v>
      </c>
      <c r="E36" s="155"/>
      <c r="F36" s="156"/>
    </row>
    <row r="37" spans="1:6" x14ac:dyDescent="0.2">
      <c r="A37" s="152"/>
      <c r="B37" s="153"/>
      <c r="C37" s="154"/>
      <c r="D37" s="155"/>
      <c r="E37" s="155"/>
      <c r="F37" s="156"/>
    </row>
    <row r="38" spans="1:6" ht="42" customHeight="1" x14ac:dyDescent="0.2">
      <c r="A38" s="152" t="s">
        <v>334</v>
      </c>
      <c r="B38" s="1128" t="s">
        <v>677</v>
      </c>
      <c r="C38" s="858" t="s">
        <v>110</v>
      </c>
      <c r="D38" s="872">
        <v>6</v>
      </c>
      <c r="E38" s="155"/>
      <c r="F38" s="156"/>
    </row>
    <row r="39" spans="1:6" x14ac:dyDescent="0.2">
      <c r="A39" s="152"/>
      <c r="B39" s="153"/>
      <c r="C39" s="154"/>
      <c r="D39" s="155"/>
      <c r="E39" s="155"/>
      <c r="F39" s="156"/>
    </row>
    <row r="40" spans="1:6" ht="90.75" customHeight="1" x14ac:dyDescent="0.25">
      <c r="A40" s="769" t="s">
        <v>335</v>
      </c>
      <c r="B40" s="1127" t="s">
        <v>269</v>
      </c>
      <c r="C40" s="871" t="s">
        <v>110</v>
      </c>
      <c r="D40" s="498">
        <v>3</v>
      </c>
      <c r="E40" s="155"/>
      <c r="F40" s="156"/>
    </row>
    <row r="41" spans="1:6" ht="16.5" customHeight="1" x14ac:dyDescent="0.25">
      <c r="A41" s="769"/>
      <c r="B41" s="770"/>
      <c r="C41" s="871"/>
      <c r="D41" s="498"/>
      <c r="E41" s="155"/>
      <c r="F41" s="156"/>
    </row>
    <row r="42" spans="1:6" ht="25.5" x14ac:dyDescent="0.2">
      <c r="A42" s="753" t="s">
        <v>336</v>
      </c>
      <c r="B42" s="1128" t="s">
        <v>327</v>
      </c>
      <c r="C42" s="858" t="s">
        <v>117</v>
      </c>
      <c r="D42" s="872">
        <v>10</v>
      </c>
      <c r="E42" s="155"/>
      <c r="F42" s="156"/>
    </row>
    <row r="43" spans="1:6" ht="14.25" customHeight="1" x14ac:dyDescent="0.25">
      <c r="A43" s="769"/>
      <c r="B43" s="770"/>
      <c r="C43" s="871"/>
      <c r="D43" s="498"/>
      <c r="E43" s="155"/>
      <c r="F43" s="156"/>
    </row>
    <row r="44" spans="1:6" ht="38.25" x14ac:dyDescent="0.2">
      <c r="A44" s="753" t="s">
        <v>337</v>
      </c>
      <c r="B44" s="1128" t="s">
        <v>267</v>
      </c>
      <c r="C44" s="858" t="s">
        <v>117</v>
      </c>
      <c r="D44" s="872">
        <v>15</v>
      </c>
      <c r="E44" s="155"/>
      <c r="F44" s="156"/>
    </row>
    <row r="45" spans="1:6" x14ac:dyDescent="0.2">
      <c r="A45" s="152"/>
      <c r="B45" s="153"/>
      <c r="C45" s="154"/>
      <c r="D45" s="155"/>
      <c r="E45" s="155"/>
      <c r="F45" s="156"/>
    </row>
    <row r="46" spans="1:6" ht="102" x14ac:dyDescent="0.2">
      <c r="A46" s="152" t="s">
        <v>338</v>
      </c>
      <c r="B46" s="1128" t="s">
        <v>328</v>
      </c>
      <c r="C46" s="154" t="s">
        <v>110</v>
      </c>
      <c r="D46" s="155">
        <f>+D29+D30+D31+D34+D35+D36-D54-D48</f>
        <v>347.4</v>
      </c>
      <c r="E46" s="155"/>
      <c r="F46" s="156"/>
    </row>
    <row r="47" spans="1:6" x14ac:dyDescent="0.2">
      <c r="A47" s="152"/>
      <c r="B47" s="153"/>
      <c r="C47" s="154"/>
      <c r="D47" s="155"/>
      <c r="E47" s="155"/>
      <c r="F47" s="156"/>
    </row>
    <row r="48" spans="1:6" ht="38.25" x14ac:dyDescent="0.2">
      <c r="A48" s="152" t="s">
        <v>339</v>
      </c>
      <c r="B48" s="153" t="s">
        <v>331</v>
      </c>
      <c r="C48" s="154" t="s">
        <v>110</v>
      </c>
      <c r="D48" s="155">
        <v>18.600000000000001</v>
      </c>
      <c r="E48" s="155"/>
      <c r="F48" s="156"/>
    </row>
    <row r="49" spans="1:6" x14ac:dyDescent="0.2">
      <c r="A49" s="152"/>
      <c r="B49" s="153"/>
      <c r="C49" s="154"/>
      <c r="D49" s="155"/>
      <c r="E49" s="155"/>
      <c r="F49" s="156"/>
    </row>
    <row r="50" spans="1:6" ht="76.5" x14ac:dyDescent="0.2">
      <c r="A50" s="753" t="s">
        <v>223</v>
      </c>
      <c r="B50" s="1128" t="s">
        <v>266</v>
      </c>
      <c r="C50" s="858" t="s">
        <v>110</v>
      </c>
      <c r="D50" s="872">
        <v>6</v>
      </c>
      <c r="E50" s="155"/>
      <c r="F50" s="156"/>
    </row>
    <row r="51" spans="1:6" x14ac:dyDescent="0.2">
      <c r="A51" s="152"/>
      <c r="B51" s="153"/>
      <c r="C51" s="154"/>
      <c r="D51" s="155"/>
      <c r="E51" s="155"/>
      <c r="F51" s="156"/>
    </row>
    <row r="52" spans="1:6" ht="25.5" x14ac:dyDescent="0.2">
      <c r="A52" s="152" t="s">
        <v>221</v>
      </c>
      <c r="B52" s="153" t="s">
        <v>385</v>
      </c>
      <c r="C52" s="154" t="s">
        <v>117</v>
      </c>
      <c r="D52" s="155">
        <v>25</v>
      </c>
      <c r="E52" s="155"/>
      <c r="F52" s="156"/>
    </row>
    <row r="53" spans="1:6" x14ac:dyDescent="0.2">
      <c r="A53" s="152"/>
      <c r="B53" s="153"/>
      <c r="C53" s="154"/>
      <c r="D53" s="155"/>
      <c r="E53" s="155"/>
      <c r="F53" s="156"/>
    </row>
    <row r="54" spans="1:6" ht="51" x14ac:dyDescent="0.2">
      <c r="A54" s="152" t="s">
        <v>220</v>
      </c>
      <c r="B54" s="1128" t="s">
        <v>326</v>
      </c>
      <c r="C54" s="154" t="s">
        <v>110</v>
      </c>
      <c r="D54" s="155">
        <v>48</v>
      </c>
      <c r="E54" s="155"/>
      <c r="F54" s="156"/>
    </row>
    <row r="55" spans="1:6" x14ac:dyDescent="0.2">
      <c r="A55" s="152"/>
      <c r="B55" s="153"/>
      <c r="C55" s="154"/>
      <c r="D55" s="155"/>
      <c r="E55" s="155"/>
      <c r="F55" s="156"/>
    </row>
    <row r="56" spans="1:6" ht="51" x14ac:dyDescent="0.2">
      <c r="A56" s="152" t="s">
        <v>222</v>
      </c>
      <c r="B56" s="1124" t="s">
        <v>330</v>
      </c>
      <c r="C56" s="154" t="s">
        <v>117</v>
      </c>
      <c r="D56" s="155">
        <v>27</v>
      </c>
      <c r="E56" s="155"/>
      <c r="F56" s="156"/>
    </row>
    <row r="57" spans="1:6" x14ac:dyDescent="0.2">
      <c r="A57" s="152"/>
      <c r="B57" s="153"/>
      <c r="C57" s="154"/>
      <c r="D57" s="155"/>
      <c r="E57" s="155"/>
      <c r="F57" s="156"/>
    </row>
    <row r="58" spans="1:6" ht="38.25" x14ac:dyDescent="0.2">
      <c r="A58" s="152" t="s">
        <v>340</v>
      </c>
      <c r="B58" s="1124" t="s">
        <v>329</v>
      </c>
      <c r="C58" s="154" t="s">
        <v>117</v>
      </c>
      <c r="D58" s="155">
        <v>185</v>
      </c>
      <c r="E58" s="155"/>
      <c r="F58" s="156"/>
    </row>
    <row r="59" spans="1:6" x14ac:dyDescent="0.2">
      <c r="A59" s="152"/>
      <c r="B59" s="153"/>
      <c r="C59" s="154"/>
      <c r="D59" s="155"/>
      <c r="E59" s="155"/>
      <c r="F59" s="156"/>
    </row>
    <row r="60" spans="1:6" x14ac:dyDescent="0.2">
      <c r="A60" s="358" t="s">
        <v>341</v>
      </c>
      <c r="B60" s="394" t="s">
        <v>186</v>
      </c>
      <c r="C60" s="368" t="s">
        <v>10</v>
      </c>
      <c r="D60" s="361">
        <v>10</v>
      </c>
      <c r="E60" s="361"/>
      <c r="F60" s="189"/>
    </row>
    <row r="61" spans="1:6" x14ac:dyDescent="0.2">
      <c r="E61" s="873"/>
      <c r="F61" s="873"/>
    </row>
    <row r="62" spans="1:6" x14ac:dyDescent="0.2">
      <c r="A62" s="858">
        <v>16</v>
      </c>
      <c r="B62" s="1128" t="s">
        <v>278</v>
      </c>
      <c r="C62" s="858" t="s">
        <v>279</v>
      </c>
      <c r="D62" s="874">
        <v>0.1</v>
      </c>
      <c r="E62" s="873"/>
      <c r="F62" s="873"/>
    </row>
    <row r="63" spans="1:6" x14ac:dyDescent="0.2">
      <c r="A63" s="400"/>
      <c r="B63" s="401"/>
      <c r="C63" s="402"/>
      <c r="D63" s="403"/>
      <c r="E63" s="403"/>
      <c r="F63" s="404"/>
    </row>
    <row r="64" spans="1:6" ht="13.5" thickBot="1" x14ac:dyDescent="0.25">
      <c r="A64" s="405"/>
      <c r="B64" s="406" t="s">
        <v>332</v>
      </c>
      <c r="C64" s="407"/>
      <c r="D64" s="408"/>
      <c r="E64" s="408"/>
      <c r="F64" s="409"/>
    </row>
    <row r="65" spans="1:6" ht="13.5" thickTop="1" x14ac:dyDescent="0.2">
      <c r="A65" s="395"/>
      <c r="B65" s="396"/>
      <c r="C65" s="397"/>
      <c r="D65" s="398"/>
      <c r="E65" s="398"/>
      <c r="F65" s="399"/>
    </row>
    <row r="66" spans="1:6" x14ac:dyDescent="0.2">
      <c r="A66" s="152"/>
      <c r="B66" s="161"/>
      <c r="C66" s="158"/>
      <c r="D66" s="155"/>
      <c r="E66" s="155"/>
      <c r="F66" s="156"/>
    </row>
    <row r="67" spans="1:6" x14ac:dyDescent="0.2">
      <c r="A67" s="142" t="s">
        <v>167</v>
      </c>
      <c r="B67" s="143" t="s">
        <v>187</v>
      </c>
      <c r="C67" s="159"/>
      <c r="D67" s="160"/>
      <c r="E67" s="160"/>
      <c r="F67" s="146"/>
    </row>
    <row r="68" spans="1:6" ht="27.75" customHeight="1" x14ac:dyDescent="0.2">
      <c r="A68" s="152">
        <v>1</v>
      </c>
      <c r="B68" s="153" t="s">
        <v>344</v>
      </c>
      <c r="C68" s="154" t="s">
        <v>116</v>
      </c>
      <c r="D68" s="155">
        <v>18</v>
      </c>
      <c r="E68" s="155"/>
      <c r="F68" s="156"/>
    </row>
    <row r="69" spans="1:6" x14ac:dyDescent="0.2">
      <c r="A69" s="152"/>
      <c r="B69" s="153"/>
      <c r="C69" s="154"/>
      <c r="D69" s="155"/>
      <c r="E69" s="155"/>
      <c r="F69" s="156"/>
    </row>
    <row r="70" spans="1:6" ht="25.5" x14ac:dyDescent="0.2">
      <c r="A70" s="152" t="s">
        <v>165</v>
      </c>
      <c r="B70" s="153" t="s">
        <v>345</v>
      </c>
      <c r="C70" s="154" t="s">
        <v>116</v>
      </c>
      <c r="D70" s="155">
        <v>15</v>
      </c>
      <c r="E70" s="155"/>
      <c r="F70" s="156"/>
    </row>
    <row r="71" spans="1:6" x14ac:dyDescent="0.2">
      <c r="A71" s="152"/>
      <c r="B71" s="153"/>
      <c r="C71" s="154"/>
      <c r="D71" s="155"/>
      <c r="E71" s="155"/>
      <c r="F71" s="156"/>
    </row>
    <row r="72" spans="1:6" ht="51" x14ac:dyDescent="0.2">
      <c r="A72" s="152" t="s">
        <v>167</v>
      </c>
      <c r="B72" s="163" t="s">
        <v>350</v>
      </c>
      <c r="C72" s="154" t="s">
        <v>117</v>
      </c>
      <c r="D72" s="155">
        <f>68+7.2+5</f>
        <v>80.2</v>
      </c>
      <c r="E72" s="155"/>
      <c r="F72" s="156"/>
    </row>
    <row r="73" spans="1:6" x14ac:dyDescent="0.2">
      <c r="A73" s="152"/>
      <c r="B73" s="153"/>
      <c r="C73" s="154"/>
      <c r="D73" s="155"/>
      <c r="E73" s="155"/>
      <c r="F73" s="156"/>
    </row>
    <row r="74" spans="1:6" ht="51" customHeight="1" x14ac:dyDescent="0.2">
      <c r="A74" s="152" t="s">
        <v>144</v>
      </c>
      <c r="B74" s="153" t="s">
        <v>351</v>
      </c>
      <c r="C74" s="154" t="s">
        <v>117</v>
      </c>
      <c r="D74" s="155">
        <v>4</v>
      </c>
      <c r="E74" s="155"/>
      <c r="F74" s="156"/>
    </row>
    <row r="75" spans="1:6" x14ac:dyDescent="0.2">
      <c r="A75" s="152"/>
      <c r="B75" s="153"/>
      <c r="C75" s="154"/>
      <c r="D75" s="155"/>
      <c r="E75" s="155"/>
      <c r="F75" s="156"/>
    </row>
    <row r="76" spans="1:6" ht="38.25" x14ac:dyDescent="0.2">
      <c r="A76" s="152" t="s">
        <v>145</v>
      </c>
      <c r="B76" s="153" t="s">
        <v>352</v>
      </c>
      <c r="C76" s="154" t="s">
        <v>117</v>
      </c>
      <c r="D76" s="155">
        <v>5</v>
      </c>
      <c r="E76" s="155"/>
      <c r="F76" s="156"/>
    </row>
    <row r="77" spans="1:6" x14ac:dyDescent="0.2">
      <c r="A77" s="152"/>
      <c r="B77" s="153"/>
      <c r="C77" s="154"/>
      <c r="D77" s="155"/>
      <c r="E77" s="155"/>
      <c r="F77" s="156"/>
    </row>
    <row r="78" spans="1:6" ht="25.5" x14ac:dyDescent="0.2">
      <c r="A78" s="152" t="s">
        <v>146</v>
      </c>
      <c r="B78" s="153" t="s">
        <v>347</v>
      </c>
      <c r="C78" s="154" t="s">
        <v>116</v>
      </c>
      <c r="D78" s="155">
        <v>31.52</v>
      </c>
      <c r="E78" s="155"/>
      <c r="F78" s="156"/>
    </row>
    <row r="79" spans="1:6" x14ac:dyDescent="0.2">
      <c r="A79" s="152"/>
      <c r="B79" s="153"/>
      <c r="C79" s="154"/>
      <c r="D79" s="155"/>
      <c r="E79" s="155"/>
      <c r="F79" s="156"/>
    </row>
    <row r="80" spans="1:6" ht="25.5" x14ac:dyDescent="0.2">
      <c r="A80" s="152" t="s">
        <v>147</v>
      </c>
      <c r="B80" s="153" t="s">
        <v>346</v>
      </c>
      <c r="C80" s="154" t="s">
        <v>117</v>
      </c>
      <c r="D80" s="155">
        <v>42.4</v>
      </c>
      <c r="E80" s="155"/>
      <c r="F80" s="156"/>
    </row>
    <row r="81" spans="1:6" x14ac:dyDescent="0.2">
      <c r="A81" s="152"/>
      <c r="B81" s="153"/>
      <c r="C81" s="154"/>
      <c r="D81" s="155"/>
      <c r="E81" s="155"/>
      <c r="F81" s="156"/>
    </row>
    <row r="82" spans="1:6" ht="25.5" x14ac:dyDescent="0.2">
      <c r="A82" s="358" t="s">
        <v>153</v>
      </c>
      <c r="B82" s="394" t="s">
        <v>343</v>
      </c>
      <c r="C82" s="368" t="s">
        <v>117</v>
      </c>
      <c r="D82" s="361">
        <v>13.9</v>
      </c>
      <c r="E82" s="361"/>
      <c r="F82" s="189"/>
    </row>
    <row r="83" spans="1:6" x14ac:dyDescent="0.2">
      <c r="A83" s="400"/>
      <c r="B83" s="401"/>
      <c r="C83" s="402"/>
      <c r="D83" s="403"/>
      <c r="E83" s="403"/>
      <c r="F83" s="404"/>
    </row>
    <row r="84" spans="1:6" ht="13.5" thickBot="1" x14ac:dyDescent="0.25">
      <c r="A84" s="405"/>
      <c r="B84" s="406" t="s">
        <v>353</v>
      </c>
      <c r="C84" s="410"/>
      <c r="D84" s="408"/>
      <c r="E84" s="408"/>
      <c r="F84" s="409"/>
    </row>
    <row r="85" spans="1:6" ht="13.5" thickTop="1" x14ac:dyDescent="0.2">
      <c r="A85" s="395"/>
      <c r="B85" s="396"/>
      <c r="C85" s="397"/>
      <c r="D85" s="398"/>
      <c r="E85" s="398"/>
      <c r="F85" s="399"/>
    </row>
    <row r="86" spans="1:6" x14ac:dyDescent="0.2">
      <c r="A86" s="152"/>
      <c r="B86" s="161"/>
      <c r="C86" s="158"/>
      <c r="D86" s="155"/>
      <c r="E86" s="155"/>
      <c r="F86" s="156"/>
    </row>
    <row r="87" spans="1:6" x14ac:dyDescent="0.2">
      <c r="A87" s="142" t="s">
        <v>144</v>
      </c>
      <c r="B87" s="143" t="s">
        <v>188</v>
      </c>
      <c r="C87" s="159"/>
      <c r="D87" s="160"/>
      <c r="E87" s="160"/>
      <c r="F87" s="146"/>
    </row>
    <row r="88" spans="1:6" ht="38.25" x14ac:dyDescent="0.2">
      <c r="A88" s="152" t="s">
        <v>107</v>
      </c>
      <c r="B88" s="153" t="s">
        <v>349</v>
      </c>
      <c r="C88" s="154" t="s">
        <v>110</v>
      </c>
      <c r="D88" s="155">
        <v>1.5</v>
      </c>
      <c r="E88" s="155"/>
      <c r="F88" s="156"/>
    </row>
    <row r="89" spans="1:6" x14ac:dyDescent="0.2">
      <c r="A89" s="152"/>
      <c r="B89" s="153"/>
      <c r="C89" s="154"/>
      <c r="D89" s="155"/>
      <c r="E89" s="155"/>
      <c r="F89" s="156"/>
    </row>
    <row r="90" spans="1:6" ht="63.75" x14ac:dyDescent="0.2">
      <c r="A90" s="152">
        <v>2</v>
      </c>
      <c r="B90" s="153" t="s">
        <v>354</v>
      </c>
      <c r="C90" s="154" t="s">
        <v>110</v>
      </c>
      <c r="D90" s="155">
        <v>2.8</v>
      </c>
      <c r="E90" s="155"/>
      <c r="F90" s="156"/>
    </row>
    <row r="91" spans="1:6" x14ac:dyDescent="0.2">
      <c r="A91" s="152"/>
      <c r="B91" s="153"/>
      <c r="C91" s="154"/>
      <c r="D91" s="155"/>
      <c r="E91" s="155"/>
      <c r="F91" s="156"/>
    </row>
    <row r="92" spans="1:6" ht="63.75" x14ac:dyDescent="0.2">
      <c r="A92" s="152">
        <v>3</v>
      </c>
      <c r="B92" s="153" t="s">
        <v>409</v>
      </c>
      <c r="C92" s="154" t="s">
        <v>110</v>
      </c>
      <c r="D92" s="155">
        <f>10.3+1.5</f>
        <v>11.8</v>
      </c>
      <c r="E92" s="155"/>
      <c r="F92" s="156"/>
    </row>
    <row r="93" spans="1:6" x14ac:dyDescent="0.2">
      <c r="A93" s="152"/>
      <c r="B93" s="153"/>
      <c r="C93" s="154"/>
      <c r="D93" s="155"/>
      <c r="E93" s="155"/>
      <c r="F93" s="156"/>
    </row>
    <row r="94" spans="1:6" ht="63.75" x14ac:dyDescent="0.2">
      <c r="A94" s="152" t="s">
        <v>144</v>
      </c>
      <c r="B94" s="153" t="s">
        <v>412</v>
      </c>
      <c r="C94" s="154" t="s">
        <v>110</v>
      </c>
      <c r="D94" s="155">
        <v>2</v>
      </c>
      <c r="E94" s="155"/>
      <c r="F94" s="156"/>
    </row>
    <row r="95" spans="1:6" x14ac:dyDescent="0.2">
      <c r="A95" s="152"/>
      <c r="B95" s="153"/>
      <c r="C95" s="154"/>
      <c r="D95" s="155"/>
      <c r="E95" s="155"/>
      <c r="F95" s="156"/>
    </row>
    <row r="96" spans="1:6" ht="51" x14ac:dyDescent="0.2">
      <c r="A96" s="413" t="s">
        <v>153</v>
      </c>
      <c r="B96" s="419" t="s">
        <v>357</v>
      </c>
      <c r="C96" s="414" t="s">
        <v>9</v>
      </c>
      <c r="D96" s="155">
        <v>866</v>
      </c>
      <c r="E96" s="155"/>
      <c r="F96" s="156"/>
    </row>
    <row r="97" spans="1:6" x14ac:dyDescent="0.2">
      <c r="A97" s="413"/>
      <c r="B97" s="1129"/>
      <c r="C97" s="414"/>
      <c r="D97" s="155"/>
      <c r="E97" s="155"/>
      <c r="F97" s="156"/>
    </row>
    <row r="98" spans="1:6" ht="51" x14ac:dyDescent="0.2">
      <c r="A98" s="413" t="s">
        <v>154</v>
      </c>
      <c r="B98" s="419" t="s">
        <v>358</v>
      </c>
      <c r="C98" s="414" t="s">
        <v>9</v>
      </c>
      <c r="D98" s="155">
        <v>365</v>
      </c>
      <c r="E98" s="155"/>
      <c r="F98" s="156"/>
    </row>
    <row r="99" spans="1:6" x14ac:dyDescent="0.2">
      <c r="A99" s="415"/>
      <c r="B99" s="420"/>
      <c r="C99" s="416"/>
      <c r="D99" s="155"/>
      <c r="E99" s="155"/>
      <c r="F99" s="156"/>
    </row>
    <row r="100" spans="1:6" ht="29.25" customHeight="1" x14ac:dyDescent="0.2">
      <c r="A100" s="417" t="s">
        <v>155</v>
      </c>
      <c r="B100" s="418" t="s">
        <v>359</v>
      </c>
      <c r="C100" s="414" t="s">
        <v>9</v>
      </c>
      <c r="D100" s="155">
        <v>425</v>
      </c>
      <c r="E100" s="155"/>
      <c r="F100" s="156"/>
    </row>
    <row r="101" spans="1:6" x14ac:dyDescent="0.2">
      <c r="A101" s="152"/>
      <c r="B101" s="157"/>
      <c r="C101" s="154"/>
      <c r="D101" s="155"/>
      <c r="E101" s="155"/>
      <c r="F101" s="156"/>
    </row>
    <row r="102" spans="1:6" ht="42.75" customHeight="1" x14ac:dyDescent="0.2">
      <c r="A102" s="152" t="s">
        <v>156</v>
      </c>
      <c r="B102" s="153" t="s">
        <v>356</v>
      </c>
      <c r="C102" s="154" t="s">
        <v>117</v>
      </c>
      <c r="D102" s="155">
        <v>6</v>
      </c>
      <c r="E102" s="155"/>
      <c r="F102" s="156"/>
    </row>
    <row r="103" spans="1:6" x14ac:dyDescent="0.2">
      <c r="A103" s="152"/>
      <c r="B103" s="153"/>
      <c r="C103" s="154"/>
      <c r="D103" s="155"/>
      <c r="E103" s="155"/>
      <c r="F103" s="156"/>
    </row>
    <row r="104" spans="1:6" ht="70.5" customHeight="1" x14ac:dyDescent="0.2">
      <c r="A104" s="358" t="s">
        <v>157</v>
      </c>
      <c r="B104" s="394" t="s">
        <v>355</v>
      </c>
      <c r="C104" s="368" t="s">
        <v>117</v>
      </c>
      <c r="D104" s="361">
        <v>15</v>
      </c>
      <c r="E104" s="361"/>
      <c r="F104" s="189"/>
    </row>
    <row r="105" spans="1:6" x14ac:dyDescent="0.2">
      <c r="A105" s="400"/>
      <c r="B105" s="401"/>
      <c r="C105" s="402"/>
      <c r="D105" s="403"/>
      <c r="E105" s="403"/>
      <c r="F105" s="404"/>
    </row>
    <row r="106" spans="1:6" ht="13.5" thickBot="1" x14ac:dyDescent="0.25">
      <c r="A106" s="405"/>
      <c r="B106" s="406" t="s">
        <v>348</v>
      </c>
      <c r="C106" s="407"/>
      <c r="D106" s="408"/>
      <c r="E106" s="408"/>
      <c r="F106" s="409"/>
    </row>
    <row r="107" spans="1:6" ht="13.5" thickTop="1" x14ac:dyDescent="0.2">
      <c r="A107" s="395"/>
      <c r="B107" s="396"/>
      <c r="C107" s="397"/>
      <c r="D107" s="398"/>
      <c r="E107" s="398"/>
      <c r="F107" s="399"/>
    </row>
    <row r="108" spans="1:6" x14ac:dyDescent="0.2">
      <c r="A108" s="152"/>
      <c r="B108" s="161"/>
      <c r="C108" s="158"/>
      <c r="D108" s="162"/>
      <c r="E108" s="162"/>
      <c r="F108" s="156"/>
    </row>
    <row r="109" spans="1:6" x14ac:dyDescent="0.2">
      <c r="A109" s="142" t="s">
        <v>145</v>
      </c>
      <c r="B109" s="143" t="s">
        <v>189</v>
      </c>
      <c r="C109" s="159"/>
      <c r="D109" s="164"/>
      <c r="E109" s="164"/>
      <c r="F109" s="146"/>
    </row>
    <row r="110" spans="1:6" ht="102" x14ac:dyDescent="0.2">
      <c r="A110" s="152">
        <v>1</v>
      </c>
      <c r="B110" s="153" t="s">
        <v>361</v>
      </c>
      <c r="C110" s="154" t="s">
        <v>117</v>
      </c>
      <c r="D110" s="155">
        <v>12</v>
      </c>
      <c r="E110" s="155"/>
      <c r="F110" s="156"/>
    </row>
    <row r="111" spans="1:6" x14ac:dyDescent="0.2">
      <c r="A111" s="152"/>
      <c r="B111" s="153"/>
      <c r="C111" s="154"/>
      <c r="D111" s="155"/>
      <c r="E111" s="155"/>
      <c r="F111" s="156"/>
    </row>
    <row r="112" spans="1:6" ht="76.5" x14ac:dyDescent="0.2">
      <c r="A112" s="152" t="s">
        <v>165</v>
      </c>
      <c r="B112" s="153" t="s">
        <v>362</v>
      </c>
      <c r="C112" s="154" t="s">
        <v>117</v>
      </c>
      <c r="D112" s="155">
        <v>56</v>
      </c>
      <c r="E112" s="155"/>
      <c r="F112" s="156"/>
    </row>
    <row r="113" spans="1:6" x14ac:dyDescent="0.2">
      <c r="A113" s="152"/>
      <c r="B113" s="153"/>
      <c r="C113" s="154"/>
      <c r="D113" s="155"/>
      <c r="E113" s="155"/>
      <c r="F113" s="156"/>
    </row>
    <row r="114" spans="1:6" ht="51" x14ac:dyDescent="0.2">
      <c r="A114" s="152" t="s">
        <v>167</v>
      </c>
      <c r="B114" s="153" t="s">
        <v>363</v>
      </c>
      <c r="C114" s="154" t="s">
        <v>117</v>
      </c>
      <c r="D114" s="155">
        <v>6</v>
      </c>
      <c r="E114" s="155"/>
      <c r="F114" s="156"/>
    </row>
    <row r="115" spans="1:6" x14ac:dyDescent="0.2">
      <c r="A115" s="152"/>
      <c r="B115" s="153"/>
      <c r="C115" s="154"/>
      <c r="D115" s="155"/>
      <c r="E115" s="155"/>
      <c r="F115" s="156"/>
    </row>
    <row r="116" spans="1:6" ht="38.25" x14ac:dyDescent="0.2">
      <c r="A116" s="152" t="s">
        <v>144</v>
      </c>
      <c r="B116" s="153" t="s">
        <v>367</v>
      </c>
      <c r="C116" s="154" t="s">
        <v>10</v>
      </c>
      <c r="D116" s="155">
        <v>7</v>
      </c>
      <c r="E116" s="155"/>
      <c r="F116" s="156"/>
    </row>
    <row r="117" spans="1:6" x14ac:dyDescent="0.2">
      <c r="A117" s="152"/>
      <c r="E117" s="155"/>
      <c r="F117" s="156"/>
    </row>
    <row r="118" spans="1:6" ht="51" x14ac:dyDescent="0.2">
      <c r="A118" s="152" t="s">
        <v>145</v>
      </c>
      <c r="B118" s="153" t="s">
        <v>366</v>
      </c>
      <c r="C118" s="154" t="s">
        <v>117</v>
      </c>
      <c r="D118" s="155">
        <f>48+3</f>
        <v>51</v>
      </c>
      <c r="E118" s="155"/>
      <c r="F118" s="156"/>
    </row>
    <row r="119" spans="1:6" x14ac:dyDescent="0.2">
      <c r="A119" s="152"/>
      <c r="B119" s="153"/>
      <c r="C119" s="154"/>
      <c r="D119" s="155"/>
      <c r="E119" s="155"/>
      <c r="F119" s="156"/>
    </row>
    <row r="120" spans="1:6" ht="76.5" x14ac:dyDescent="0.2">
      <c r="A120" s="152" t="s">
        <v>146</v>
      </c>
      <c r="B120" s="153" t="s">
        <v>449</v>
      </c>
      <c r="C120" s="154" t="s">
        <v>117</v>
      </c>
      <c r="D120" s="155">
        <v>6</v>
      </c>
      <c r="E120" s="155"/>
      <c r="F120" s="156"/>
    </row>
    <row r="121" spans="1:6" x14ac:dyDescent="0.2">
      <c r="A121" s="152"/>
      <c r="B121" s="153"/>
      <c r="C121" s="154"/>
      <c r="D121" s="155"/>
      <c r="E121" s="155"/>
      <c r="F121" s="156"/>
    </row>
    <row r="122" spans="1:6" ht="25.5" x14ac:dyDescent="0.2">
      <c r="A122" s="152" t="s">
        <v>147</v>
      </c>
      <c r="B122" s="153" t="s">
        <v>368</v>
      </c>
      <c r="C122" s="154" t="s">
        <v>117</v>
      </c>
      <c r="D122" s="155">
        <f>48+3</f>
        <v>51</v>
      </c>
      <c r="E122" s="155"/>
      <c r="F122" s="156"/>
    </row>
    <row r="123" spans="1:6" x14ac:dyDescent="0.2">
      <c r="A123" s="152"/>
      <c r="B123" s="153"/>
      <c r="C123" s="154"/>
      <c r="D123" s="155"/>
      <c r="E123" s="155"/>
      <c r="F123" s="156"/>
    </row>
    <row r="124" spans="1:6" ht="39.75" customHeight="1" x14ac:dyDescent="0.2">
      <c r="A124" s="152" t="s">
        <v>153</v>
      </c>
      <c r="B124" s="153" t="s">
        <v>369</v>
      </c>
      <c r="C124" s="154" t="s">
        <v>10</v>
      </c>
      <c r="D124" s="155">
        <v>5</v>
      </c>
      <c r="E124" s="155"/>
      <c r="F124" s="156"/>
    </row>
    <row r="125" spans="1:6" x14ac:dyDescent="0.2">
      <c r="A125" s="152"/>
      <c r="B125" s="153"/>
      <c r="C125" s="154"/>
      <c r="D125" s="155"/>
      <c r="E125" s="155"/>
      <c r="F125" s="156"/>
    </row>
    <row r="126" spans="1:6" ht="168" customHeight="1" x14ac:dyDescent="0.25">
      <c r="A126" s="411" t="s">
        <v>154</v>
      </c>
      <c r="B126" s="253" t="s">
        <v>370</v>
      </c>
      <c r="C126" s="422" t="s">
        <v>116</v>
      </c>
      <c r="D126" s="423">
        <v>12</v>
      </c>
      <c r="E126" s="155"/>
      <c r="F126" s="156"/>
    </row>
    <row r="127" spans="1:6" ht="15.75" customHeight="1" x14ac:dyDescent="0.25">
      <c r="A127" s="412"/>
      <c r="B127" s="253"/>
      <c r="C127" s="422"/>
      <c r="D127" s="423"/>
      <c r="E127" s="155"/>
      <c r="F127" s="156"/>
    </row>
    <row r="128" spans="1:6" ht="92.25" customHeight="1" x14ac:dyDescent="0.2">
      <c r="A128" s="417" t="s">
        <v>155</v>
      </c>
      <c r="B128" s="494" t="s">
        <v>371</v>
      </c>
      <c r="C128" s="495" t="s">
        <v>117</v>
      </c>
      <c r="D128" s="270">
        <f>45+16</f>
        <v>61</v>
      </c>
      <c r="E128" s="155"/>
      <c r="F128" s="156"/>
    </row>
    <row r="129" spans="1:6" ht="15.75" customHeight="1" x14ac:dyDescent="0.2">
      <c r="A129" s="417"/>
      <c r="B129" s="494"/>
      <c r="C129" s="495"/>
      <c r="D129" s="270"/>
      <c r="E129" s="155"/>
      <c r="F129" s="156"/>
    </row>
    <row r="130" spans="1:6" ht="91.5" customHeight="1" x14ac:dyDescent="0.2">
      <c r="A130" s="417" t="s">
        <v>156</v>
      </c>
      <c r="B130" s="494" t="s">
        <v>372</v>
      </c>
      <c r="C130" s="495" t="s">
        <v>10</v>
      </c>
      <c r="D130" s="270">
        <v>8</v>
      </c>
      <c r="E130" s="155"/>
      <c r="F130" s="156"/>
    </row>
    <row r="131" spans="1:6" x14ac:dyDescent="0.2">
      <c r="A131" s="152"/>
      <c r="B131" s="153"/>
      <c r="C131" s="154"/>
      <c r="D131" s="155"/>
      <c r="E131" s="155"/>
      <c r="F131" s="156"/>
    </row>
    <row r="132" spans="1:6" x14ac:dyDescent="0.2">
      <c r="A132" s="358" t="s">
        <v>157</v>
      </c>
      <c r="B132" s="1127" t="s">
        <v>278</v>
      </c>
      <c r="C132" s="414" t="s">
        <v>279</v>
      </c>
      <c r="D132" s="424">
        <v>0.1</v>
      </c>
      <c r="E132" s="873"/>
      <c r="F132" s="873"/>
    </row>
    <row r="133" spans="1:6" x14ac:dyDescent="0.2">
      <c r="A133" s="400"/>
      <c r="B133" s="401"/>
      <c r="C133" s="402"/>
      <c r="D133" s="403"/>
      <c r="E133" s="403"/>
      <c r="F133" s="404"/>
    </row>
    <row r="134" spans="1:6" ht="13.5" thickBot="1" x14ac:dyDescent="0.25">
      <c r="A134" s="405"/>
      <c r="B134" s="406" t="s">
        <v>360</v>
      </c>
      <c r="C134" s="407"/>
      <c r="D134" s="408"/>
      <c r="E134" s="408"/>
      <c r="F134" s="409"/>
    </row>
    <row r="135" spans="1:6" ht="13.5" thickTop="1" x14ac:dyDescent="0.2">
      <c r="A135" s="395"/>
      <c r="B135" s="396"/>
      <c r="C135" s="397"/>
      <c r="D135" s="398"/>
      <c r="E135" s="398"/>
      <c r="F135" s="399"/>
    </row>
    <row r="136" spans="1:6" x14ac:dyDescent="0.2">
      <c r="A136" s="152"/>
      <c r="B136" s="165"/>
      <c r="C136" s="158"/>
      <c r="D136" s="162"/>
      <c r="E136" s="162"/>
      <c r="F136" s="156"/>
    </row>
    <row r="137" spans="1:6" x14ac:dyDescent="0.2">
      <c r="A137" s="142" t="s">
        <v>146</v>
      </c>
      <c r="B137" s="143" t="s">
        <v>191</v>
      </c>
      <c r="C137" s="159"/>
      <c r="D137" s="164"/>
      <c r="E137" s="164"/>
      <c r="F137" s="146"/>
    </row>
    <row r="138" spans="1:6" ht="76.5" x14ac:dyDescent="0.2">
      <c r="A138" s="152" t="s">
        <v>107</v>
      </c>
      <c r="B138" s="153" t="s">
        <v>311</v>
      </c>
      <c r="C138" s="154" t="s">
        <v>10</v>
      </c>
      <c r="D138" s="155">
        <v>1</v>
      </c>
      <c r="E138" s="155"/>
      <c r="F138" s="156"/>
    </row>
    <row r="139" spans="1:6" x14ac:dyDescent="0.2">
      <c r="A139" s="152"/>
      <c r="B139" s="153"/>
      <c r="C139" s="154"/>
      <c r="D139" s="155"/>
      <c r="E139" s="155"/>
      <c r="F139" s="156"/>
    </row>
    <row r="140" spans="1:6" ht="42" customHeight="1" x14ac:dyDescent="0.2">
      <c r="A140" s="152" t="s">
        <v>165</v>
      </c>
      <c r="B140" s="153" t="s">
        <v>312</v>
      </c>
      <c r="C140" s="154" t="s">
        <v>10</v>
      </c>
      <c r="D140" s="155">
        <v>1</v>
      </c>
      <c r="E140" s="155"/>
      <c r="F140" s="156"/>
    </row>
    <row r="141" spans="1:6" x14ac:dyDescent="0.2">
      <c r="A141" s="152"/>
      <c r="B141" s="153"/>
      <c r="C141" s="154"/>
      <c r="D141" s="155"/>
      <c r="E141" s="155"/>
      <c r="F141" s="156"/>
    </row>
    <row r="142" spans="1:6" ht="51" x14ac:dyDescent="0.2">
      <c r="A142" s="152" t="s">
        <v>167</v>
      </c>
      <c r="B142" s="153" t="s">
        <v>313</v>
      </c>
      <c r="C142" s="154" t="s">
        <v>10</v>
      </c>
      <c r="D142" s="155">
        <v>1</v>
      </c>
      <c r="E142" s="155"/>
      <c r="F142" s="156"/>
    </row>
    <row r="143" spans="1:6" x14ac:dyDescent="0.2">
      <c r="A143" s="152"/>
      <c r="B143" s="153"/>
      <c r="C143" s="154"/>
      <c r="D143" s="155"/>
      <c r="E143" s="155"/>
      <c r="F143" s="156"/>
    </row>
    <row r="144" spans="1:6" ht="63.75" x14ac:dyDescent="0.2">
      <c r="A144" s="152" t="s">
        <v>144</v>
      </c>
      <c r="B144" s="153" t="s">
        <v>364</v>
      </c>
      <c r="C144" s="154" t="s">
        <v>10</v>
      </c>
      <c r="D144" s="155">
        <v>1</v>
      </c>
      <c r="E144" s="155"/>
      <c r="F144" s="156"/>
    </row>
    <row r="145" spans="1:14" x14ac:dyDescent="0.2">
      <c r="A145" s="152"/>
      <c r="B145" s="153"/>
      <c r="C145" s="154"/>
      <c r="D145" s="155"/>
      <c r="E145" s="155"/>
      <c r="F145" s="156"/>
    </row>
    <row r="146" spans="1:14" ht="105" customHeight="1" x14ac:dyDescent="0.2">
      <c r="A146" s="152" t="s">
        <v>145</v>
      </c>
      <c r="B146" s="153" t="s">
        <v>401</v>
      </c>
      <c r="C146" s="154" t="s">
        <v>10</v>
      </c>
      <c r="D146" s="155">
        <v>2</v>
      </c>
      <c r="E146" s="155"/>
      <c r="F146" s="156"/>
    </row>
    <row r="147" spans="1:14" x14ac:dyDescent="0.2">
      <c r="A147" s="152"/>
      <c r="B147" s="153"/>
      <c r="C147" s="154"/>
      <c r="D147" s="155"/>
      <c r="E147" s="155"/>
      <c r="F147" s="156"/>
    </row>
    <row r="148" spans="1:14" ht="51" x14ac:dyDescent="0.2">
      <c r="A148" s="152" t="s">
        <v>146</v>
      </c>
      <c r="B148" s="153" t="s">
        <v>384</v>
      </c>
      <c r="C148" s="154" t="s">
        <v>10</v>
      </c>
      <c r="D148" s="155">
        <v>2</v>
      </c>
      <c r="E148" s="155"/>
      <c r="F148" s="156"/>
    </row>
    <row r="149" spans="1:14" x14ac:dyDescent="0.2">
      <c r="A149" s="152"/>
      <c r="B149" s="153"/>
      <c r="C149" s="154"/>
      <c r="D149" s="155"/>
      <c r="E149" s="155"/>
      <c r="F149" s="156"/>
    </row>
    <row r="150" spans="1:14" ht="38.25" x14ac:dyDescent="0.2">
      <c r="A150" s="152" t="s">
        <v>147</v>
      </c>
      <c r="B150" s="153" t="s">
        <v>383</v>
      </c>
      <c r="C150" s="154" t="s">
        <v>10</v>
      </c>
      <c r="D150" s="155">
        <v>2</v>
      </c>
      <c r="E150" s="155"/>
      <c r="F150" s="156"/>
    </row>
    <row r="151" spans="1:14" x14ac:dyDescent="0.2">
      <c r="A151" s="152"/>
      <c r="B151" s="153"/>
      <c r="C151" s="154"/>
      <c r="D151" s="155"/>
      <c r="E151" s="155"/>
      <c r="F151" s="156"/>
    </row>
    <row r="152" spans="1:14" ht="78" customHeight="1" x14ac:dyDescent="0.2">
      <c r="A152" s="152" t="s">
        <v>153</v>
      </c>
      <c r="B152" s="153" t="s">
        <v>365</v>
      </c>
      <c r="C152" s="154" t="s">
        <v>10</v>
      </c>
      <c r="D152" s="155">
        <v>1</v>
      </c>
      <c r="E152" s="155"/>
      <c r="F152" s="156"/>
    </row>
    <row r="153" spans="1:14" x14ac:dyDescent="0.2">
      <c r="A153" s="371"/>
      <c r="B153" s="389"/>
      <c r="C153" s="373"/>
      <c r="D153" s="374"/>
      <c r="E153" s="374"/>
      <c r="F153" s="366"/>
    </row>
    <row r="154" spans="1:14" ht="13.5" thickBot="1" x14ac:dyDescent="0.25">
      <c r="A154" s="375"/>
      <c r="B154" s="391" t="s">
        <v>314</v>
      </c>
      <c r="C154" s="392"/>
      <c r="D154" s="378"/>
      <c r="E154" s="378"/>
      <c r="F154" s="379"/>
    </row>
    <row r="155" spans="1:14" ht="13.5" thickTop="1" x14ac:dyDescent="0.2">
      <c r="A155" s="152"/>
      <c r="B155" s="153"/>
      <c r="C155" s="154"/>
      <c r="D155" s="155"/>
      <c r="E155" s="155"/>
      <c r="F155" s="156"/>
    </row>
    <row r="156" spans="1:14" x14ac:dyDescent="0.2">
      <c r="A156" s="152"/>
      <c r="B156" s="157"/>
      <c r="C156" s="158"/>
      <c r="D156" s="162"/>
      <c r="E156" s="162"/>
      <c r="F156" s="156"/>
    </row>
    <row r="157" spans="1:14" x14ac:dyDescent="0.2">
      <c r="A157" s="142" t="s">
        <v>147</v>
      </c>
      <c r="B157" s="143" t="s">
        <v>228</v>
      </c>
      <c r="C157" s="159"/>
      <c r="D157" s="164"/>
      <c r="E157" s="164"/>
      <c r="F157" s="146"/>
    </row>
    <row r="158" spans="1:14" x14ac:dyDescent="0.2">
      <c r="A158" s="178"/>
      <c r="B158" s="203"/>
      <c r="C158" s="185"/>
      <c r="D158" s="201"/>
      <c r="E158" s="201"/>
      <c r="F158" s="202"/>
    </row>
    <row r="159" spans="1:14" s="742" customFormat="1" ht="89.25" x14ac:dyDescent="0.2">
      <c r="A159" s="190"/>
      <c r="B159" s="751" t="s">
        <v>930</v>
      </c>
      <c r="D159" s="200"/>
      <c r="E159" s="717"/>
      <c r="F159" s="717"/>
      <c r="G159" s="200"/>
      <c r="H159" s="875"/>
      <c r="I159" s="192"/>
      <c r="J159" s="192"/>
      <c r="K159" s="192"/>
      <c r="L159" s="192"/>
      <c r="M159" s="192"/>
      <c r="N159" s="192"/>
    </row>
    <row r="160" spans="1:14" s="742" customFormat="1" x14ac:dyDescent="0.2">
      <c r="A160" s="190"/>
      <c r="B160" s="421"/>
      <c r="D160" s="200"/>
      <c r="E160" s="717"/>
      <c r="F160" s="717"/>
      <c r="G160" s="200"/>
      <c r="H160" s="875"/>
      <c r="I160" s="192"/>
      <c r="J160" s="192"/>
      <c r="K160" s="192"/>
      <c r="L160" s="192"/>
      <c r="M160" s="192"/>
      <c r="N160" s="192"/>
    </row>
    <row r="161" spans="1:14" s="742" customFormat="1" ht="24.6" customHeight="1" x14ac:dyDescent="0.2">
      <c r="A161" s="190"/>
      <c r="B161" s="390" t="s">
        <v>374</v>
      </c>
      <c r="D161" s="200"/>
      <c r="E161" s="717"/>
      <c r="F161" s="717"/>
      <c r="G161" s="200"/>
      <c r="H161" s="875"/>
      <c r="I161" s="192"/>
      <c r="J161" s="192"/>
      <c r="K161" s="192"/>
      <c r="L161" s="192"/>
      <c r="M161" s="192"/>
      <c r="N161" s="192"/>
    </row>
    <row r="162" spans="1:14" ht="25.5" x14ac:dyDescent="0.2">
      <c r="A162" s="152">
        <v>1</v>
      </c>
      <c r="B162" s="153" t="s">
        <v>738</v>
      </c>
      <c r="C162" s="154" t="s">
        <v>10</v>
      </c>
      <c r="D162" s="155">
        <v>2</v>
      </c>
      <c r="E162" s="155"/>
      <c r="F162" s="156"/>
    </row>
    <row r="163" spans="1:14" x14ac:dyDescent="0.2">
      <c r="A163" s="183" t="s">
        <v>165</v>
      </c>
      <c r="B163" s="184" t="s">
        <v>203</v>
      </c>
      <c r="C163" s="154" t="s">
        <v>10</v>
      </c>
      <c r="D163" s="155">
        <v>2</v>
      </c>
      <c r="E163" s="155"/>
      <c r="F163" s="156"/>
    </row>
    <row r="164" spans="1:14" x14ac:dyDescent="0.2">
      <c r="A164" s="183" t="s">
        <v>167</v>
      </c>
      <c r="B164" s="184" t="s">
        <v>204</v>
      </c>
      <c r="C164" s="154" t="s">
        <v>10</v>
      </c>
      <c r="D164" s="155">
        <v>2</v>
      </c>
      <c r="E164" s="155"/>
      <c r="F164" s="156"/>
    </row>
    <row r="165" spans="1:14" ht="25.5" x14ac:dyDescent="0.2">
      <c r="A165" s="183" t="s">
        <v>144</v>
      </c>
      <c r="B165" s="734" t="s">
        <v>931</v>
      </c>
      <c r="C165" s="154" t="s">
        <v>10</v>
      </c>
      <c r="D165" s="155">
        <v>1</v>
      </c>
      <c r="E165" s="155"/>
      <c r="F165" s="156"/>
    </row>
    <row r="166" spans="1:14" x14ac:dyDescent="0.2">
      <c r="A166" s="183" t="s">
        <v>145</v>
      </c>
      <c r="B166" s="184" t="s">
        <v>205</v>
      </c>
      <c r="C166" s="154" t="s">
        <v>10</v>
      </c>
      <c r="D166" s="155">
        <v>2</v>
      </c>
      <c r="E166" s="155"/>
      <c r="F166" s="156"/>
    </row>
    <row r="167" spans="1:14" x14ac:dyDescent="0.2">
      <c r="A167" s="183" t="s">
        <v>146</v>
      </c>
      <c r="B167" s="184" t="s">
        <v>932</v>
      </c>
      <c r="C167" s="154" t="s">
        <v>10</v>
      </c>
      <c r="D167" s="155">
        <v>3</v>
      </c>
      <c r="E167" s="155"/>
      <c r="F167" s="156"/>
    </row>
    <row r="168" spans="1:14" x14ac:dyDescent="0.2">
      <c r="A168" s="183" t="s">
        <v>147</v>
      </c>
      <c r="B168" s="184" t="s">
        <v>206</v>
      </c>
      <c r="C168" s="154" t="s">
        <v>10</v>
      </c>
      <c r="D168" s="155">
        <v>1</v>
      </c>
      <c r="E168" s="155"/>
      <c r="F168" s="156"/>
    </row>
    <row r="169" spans="1:14" x14ac:dyDescent="0.2">
      <c r="A169" s="183" t="s">
        <v>153</v>
      </c>
      <c r="B169" s="184" t="s">
        <v>207</v>
      </c>
      <c r="C169" s="154" t="s">
        <v>10</v>
      </c>
      <c r="D169" s="155">
        <v>1</v>
      </c>
      <c r="E169" s="155"/>
      <c r="F169" s="156"/>
    </row>
    <row r="170" spans="1:14" x14ac:dyDescent="0.2">
      <c r="A170" s="183" t="s">
        <v>154</v>
      </c>
      <c r="B170" s="184" t="s">
        <v>208</v>
      </c>
      <c r="C170" s="154" t="s">
        <v>10</v>
      </c>
      <c r="D170" s="155">
        <v>1</v>
      </c>
      <c r="E170" s="155"/>
      <c r="F170" s="156"/>
    </row>
    <row r="171" spans="1:14" ht="25.5" x14ac:dyDescent="0.2">
      <c r="A171" s="183" t="s">
        <v>155</v>
      </c>
      <c r="B171" s="734" t="s">
        <v>933</v>
      </c>
      <c r="C171" s="154" t="s">
        <v>10</v>
      </c>
      <c r="D171" s="155">
        <v>1</v>
      </c>
      <c r="E171" s="155"/>
      <c r="F171" s="156"/>
    </row>
    <row r="172" spans="1:14" x14ac:dyDescent="0.2">
      <c r="A172" s="183" t="s">
        <v>156</v>
      </c>
      <c r="B172" s="184" t="s">
        <v>209</v>
      </c>
      <c r="C172" s="154" t="s">
        <v>10</v>
      </c>
      <c r="D172" s="155">
        <v>1</v>
      </c>
      <c r="E172" s="155"/>
      <c r="F172" s="156"/>
    </row>
    <row r="173" spans="1:14" x14ac:dyDescent="0.2">
      <c r="A173" s="183" t="s">
        <v>157</v>
      </c>
      <c r="B173" s="184" t="s">
        <v>210</v>
      </c>
      <c r="C173" s="154" t="s">
        <v>10</v>
      </c>
      <c r="D173" s="155">
        <v>1</v>
      </c>
      <c r="E173" s="155"/>
      <c r="F173" s="156"/>
    </row>
    <row r="174" spans="1:14" x14ac:dyDescent="0.2">
      <c r="A174" s="183" t="s">
        <v>159</v>
      </c>
      <c r="B174" s="184" t="s">
        <v>211</v>
      </c>
      <c r="C174" s="154" t="s">
        <v>10</v>
      </c>
      <c r="D174" s="155">
        <v>2</v>
      </c>
      <c r="E174" s="155"/>
      <c r="F174" s="156"/>
    </row>
    <row r="175" spans="1:14" x14ac:dyDescent="0.2">
      <c r="A175" s="183" t="s">
        <v>161</v>
      </c>
      <c r="B175" s="184" t="s">
        <v>212</v>
      </c>
      <c r="C175" s="154" t="s">
        <v>10</v>
      </c>
      <c r="D175" s="155">
        <v>1</v>
      </c>
      <c r="E175" s="155"/>
      <c r="F175" s="156"/>
    </row>
    <row r="176" spans="1:14" x14ac:dyDescent="0.2">
      <c r="A176" s="183" t="s">
        <v>163</v>
      </c>
      <c r="B176" s="184" t="s">
        <v>213</v>
      </c>
      <c r="C176" s="154" t="s">
        <v>10</v>
      </c>
      <c r="D176" s="155">
        <v>1</v>
      </c>
      <c r="E176" s="155"/>
      <c r="F176" s="156"/>
    </row>
    <row r="177" spans="1:6" x14ac:dyDescent="0.2">
      <c r="A177" s="183" t="s">
        <v>164</v>
      </c>
      <c r="B177" s="184" t="s">
        <v>934</v>
      </c>
      <c r="C177" s="154" t="s">
        <v>10</v>
      </c>
      <c r="D177" s="155">
        <v>1</v>
      </c>
      <c r="E177" s="155"/>
      <c r="F177" s="156"/>
    </row>
    <row r="178" spans="1:6" x14ac:dyDescent="0.2">
      <c r="A178" s="183" t="s">
        <v>202</v>
      </c>
      <c r="B178" s="184" t="s">
        <v>216</v>
      </c>
      <c r="C178" s="154" t="s">
        <v>10</v>
      </c>
      <c r="D178" s="155">
        <v>1</v>
      </c>
      <c r="E178" s="155"/>
      <c r="F178" s="156"/>
    </row>
    <row r="179" spans="1:6" x14ac:dyDescent="0.2">
      <c r="A179" s="183" t="s">
        <v>214</v>
      </c>
      <c r="B179" s="184" t="s">
        <v>217</v>
      </c>
      <c r="C179" s="154" t="s">
        <v>10</v>
      </c>
      <c r="D179" s="155">
        <v>1</v>
      </c>
      <c r="E179" s="155"/>
      <c r="F179" s="156"/>
    </row>
    <row r="180" spans="1:6" x14ac:dyDescent="0.2">
      <c r="A180" s="183" t="s">
        <v>215</v>
      </c>
      <c r="B180" s="184" t="s">
        <v>218</v>
      </c>
      <c r="C180" s="154" t="s">
        <v>10</v>
      </c>
      <c r="D180" s="155">
        <v>1</v>
      </c>
      <c r="E180" s="155"/>
      <c r="F180" s="156"/>
    </row>
    <row r="181" spans="1:6" x14ac:dyDescent="0.2">
      <c r="A181" s="183" t="s">
        <v>464</v>
      </c>
      <c r="B181" s="1129" t="s">
        <v>864</v>
      </c>
      <c r="C181" s="516" t="s">
        <v>139</v>
      </c>
      <c r="D181" s="500">
        <v>1</v>
      </c>
      <c r="E181" s="186"/>
      <c r="F181" s="182"/>
    </row>
    <row r="182" spans="1:6" x14ac:dyDescent="0.2">
      <c r="A182" s="183" t="s">
        <v>465</v>
      </c>
      <c r="B182" s="1127" t="s">
        <v>867</v>
      </c>
      <c r="C182" s="516" t="s">
        <v>139</v>
      </c>
      <c r="D182" s="500">
        <v>1</v>
      </c>
      <c r="E182" s="186"/>
      <c r="F182" s="182"/>
    </row>
    <row r="183" spans="1:6" ht="25.5" x14ac:dyDescent="0.2">
      <c r="A183" s="183" t="s">
        <v>466</v>
      </c>
      <c r="B183" s="253" t="s">
        <v>862</v>
      </c>
      <c r="C183" s="516" t="s">
        <v>139</v>
      </c>
      <c r="D183" s="500">
        <v>1</v>
      </c>
      <c r="E183" s="186"/>
      <c r="F183" s="182"/>
    </row>
    <row r="184" spans="1:6" x14ac:dyDescent="0.2">
      <c r="A184" s="183"/>
      <c r="B184" s="184"/>
      <c r="C184" s="370"/>
      <c r="D184" s="186"/>
      <c r="E184" s="186"/>
      <c r="F184" s="182"/>
    </row>
    <row r="185" spans="1:6" x14ac:dyDescent="0.2">
      <c r="A185" s="183" t="s">
        <v>467</v>
      </c>
      <c r="B185" s="184" t="s">
        <v>306</v>
      </c>
      <c r="C185" s="370" t="s">
        <v>279</v>
      </c>
      <c r="D185" s="186">
        <v>10</v>
      </c>
      <c r="E185" s="186"/>
      <c r="F185" s="182"/>
    </row>
    <row r="186" spans="1:6" x14ac:dyDescent="0.2">
      <c r="A186" s="371"/>
      <c r="B186" s="389"/>
      <c r="C186" s="373"/>
      <c r="D186" s="374"/>
      <c r="E186" s="374"/>
      <c r="F186" s="366"/>
    </row>
    <row r="187" spans="1:6" ht="13.5" thickBot="1" x14ac:dyDescent="0.25">
      <c r="A187" s="375"/>
      <c r="B187" s="391" t="s">
        <v>307</v>
      </c>
      <c r="C187" s="392"/>
      <c r="D187" s="378"/>
      <c r="E187" s="378"/>
      <c r="F187" s="379"/>
    </row>
    <row r="188" spans="1:6" ht="13.5" thickTop="1" x14ac:dyDescent="0.2">
      <c r="A188" s="183"/>
      <c r="B188" s="184"/>
      <c r="C188" s="370"/>
      <c r="D188" s="186"/>
      <c r="E188" s="186"/>
      <c r="F188" s="182"/>
    </row>
    <row r="189" spans="1:6" x14ac:dyDescent="0.2">
      <c r="A189" s="183"/>
      <c r="B189" s="184"/>
      <c r="C189" s="185"/>
      <c r="D189" s="186"/>
      <c r="E189" s="186"/>
      <c r="F189" s="182"/>
    </row>
    <row r="190" spans="1:6" x14ac:dyDescent="0.2">
      <c r="A190" s="142" t="s">
        <v>153</v>
      </c>
      <c r="B190" s="143" t="s">
        <v>192</v>
      </c>
      <c r="C190" s="159"/>
      <c r="D190" s="160"/>
      <c r="E190" s="160"/>
      <c r="F190" s="146"/>
    </row>
    <row r="191" spans="1:6" ht="89.25" x14ac:dyDescent="0.2">
      <c r="A191" s="152">
        <v>1</v>
      </c>
      <c r="B191" s="393" t="s">
        <v>308</v>
      </c>
      <c r="C191" s="154" t="s">
        <v>116</v>
      </c>
      <c r="D191" s="155">
        <v>16</v>
      </c>
      <c r="E191" s="155"/>
      <c r="F191" s="156"/>
    </row>
    <row r="192" spans="1:6" x14ac:dyDescent="0.2">
      <c r="A192" s="152"/>
      <c r="B192" s="393"/>
      <c r="C192" s="154"/>
      <c r="D192" s="155"/>
      <c r="E192" s="155"/>
      <c r="F192" s="156"/>
    </row>
    <row r="193" spans="1:6" ht="102" x14ac:dyDescent="0.2">
      <c r="A193" s="152" t="s">
        <v>165</v>
      </c>
      <c r="B193" s="1127" t="s">
        <v>414</v>
      </c>
      <c r="C193" s="154" t="s">
        <v>10</v>
      </c>
      <c r="D193" s="155">
        <v>1</v>
      </c>
      <c r="E193" s="155"/>
      <c r="F193" s="156"/>
    </row>
    <row r="194" spans="1:6" x14ac:dyDescent="0.2">
      <c r="A194" s="152"/>
      <c r="B194" s="153"/>
      <c r="C194" s="154"/>
      <c r="D194" s="155"/>
      <c r="E194" s="155"/>
      <c r="F194" s="156"/>
    </row>
    <row r="195" spans="1:6" ht="116.25" customHeight="1" x14ac:dyDescent="0.2">
      <c r="A195" s="152" t="s">
        <v>167</v>
      </c>
      <c r="B195" s="1127" t="s">
        <v>309</v>
      </c>
      <c r="C195" s="154" t="s">
        <v>116</v>
      </c>
      <c r="D195" s="155">
        <v>10</v>
      </c>
      <c r="E195" s="155"/>
      <c r="F195" s="156"/>
    </row>
    <row r="196" spans="1:6" ht="16.5" customHeight="1" x14ac:dyDescent="0.2">
      <c r="A196" s="152"/>
      <c r="B196" s="1127"/>
      <c r="C196" s="154"/>
      <c r="D196" s="155"/>
      <c r="E196" s="155"/>
      <c r="F196" s="156"/>
    </row>
    <row r="197" spans="1:6" ht="180.75" customHeight="1" x14ac:dyDescent="0.2">
      <c r="A197" s="152" t="s">
        <v>144</v>
      </c>
      <c r="B197" s="1127" t="s">
        <v>323</v>
      </c>
      <c r="C197" s="154" t="s">
        <v>10</v>
      </c>
      <c r="D197" s="155">
        <v>1</v>
      </c>
      <c r="E197" s="155"/>
      <c r="F197" s="156"/>
    </row>
    <row r="198" spans="1:6" x14ac:dyDescent="0.2">
      <c r="A198" s="152"/>
      <c r="B198" s="153"/>
      <c r="C198" s="154"/>
      <c r="D198" s="155"/>
      <c r="E198" s="155"/>
      <c r="F198" s="156"/>
    </row>
    <row r="199" spans="1:6" ht="76.5" x14ac:dyDescent="0.2">
      <c r="A199" s="152" t="s">
        <v>145</v>
      </c>
      <c r="B199" s="153" t="s">
        <v>310</v>
      </c>
      <c r="C199" s="154" t="s">
        <v>10</v>
      </c>
      <c r="D199" s="155">
        <v>1</v>
      </c>
      <c r="E199" s="155"/>
      <c r="F199" s="156"/>
    </row>
    <row r="200" spans="1:6" x14ac:dyDescent="0.2">
      <c r="A200" s="152"/>
      <c r="B200" s="153"/>
      <c r="C200" s="154"/>
      <c r="D200" s="155"/>
      <c r="E200" s="155"/>
      <c r="F200" s="156"/>
    </row>
    <row r="201" spans="1:6" ht="25.5" x14ac:dyDescent="0.2">
      <c r="A201" s="152" t="s">
        <v>146</v>
      </c>
      <c r="B201" s="166" t="s">
        <v>193</v>
      </c>
      <c r="C201" s="154" t="s">
        <v>117</v>
      </c>
      <c r="D201" s="155">
        <v>54</v>
      </c>
      <c r="E201" s="155"/>
      <c r="F201" s="156"/>
    </row>
    <row r="202" spans="1:6" x14ac:dyDescent="0.2">
      <c r="A202" s="371"/>
      <c r="B202" s="372"/>
      <c r="C202" s="373"/>
      <c r="D202" s="374"/>
      <c r="E202" s="374"/>
      <c r="F202" s="366"/>
    </row>
    <row r="203" spans="1:6" ht="13.5" thickBot="1" x14ac:dyDescent="0.25">
      <c r="A203" s="375"/>
      <c r="B203" s="376" t="s">
        <v>303</v>
      </c>
      <c r="C203" s="377"/>
      <c r="D203" s="378"/>
      <c r="E203" s="378"/>
      <c r="F203" s="379"/>
    </row>
    <row r="204" spans="1:6" ht="13.5" thickTop="1" x14ac:dyDescent="0.2">
      <c r="A204" s="183"/>
      <c r="B204" s="387"/>
      <c r="C204" s="388"/>
      <c r="D204" s="181"/>
      <c r="E204" s="181"/>
      <c r="F204" s="202"/>
    </row>
    <row r="205" spans="1:6" x14ac:dyDescent="0.2">
      <c r="A205" s="178"/>
      <c r="B205" s="179"/>
      <c r="C205" s="180"/>
      <c r="D205" s="181"/>
      <c r="E205" s="181"/>
      <c r="F205" s="182"/>
    </row>
    <row r="206" spans="1:6" x14ac:dyDescent="0.2">
      <c r="A206" s="142" t="s">
        <v>154</v>
      </c>
      <c r="B206" s="167" t="s">
        <v>194</v>
      </c>
      <c r="C206" s="168"/>
      <c r="D206" s="169"/>
      <c r="E206" s="169"/>
      <c r="F206" s="146"/>
    </row>
    <row r="207" spans="1:6" x14ac:dyDescent="0.2">
      <c r="A207" s="178"/>
      <c r="B207" s="385"/>
      <c r="C207" s="370"/>
      <c r="D207" s="386"/>
      <c r="E207" s="386"/>
      <c r="F207" s="202"/>
    </row>
    <row r="208" spans="1:6" ht="25.5" x14ac:dyDescent="0.2">
      <c r="A208" s="170" t="s">
        <v>107</v>
      </c>
      <c r="B208" s="153" t="s">
        <v>195</v>
      </c>
      <c r="C208" s="171" t="s">
        <v>196</v>
      </c>
      <c r="D208" s="155">
        <v>5</v>
      </c>
      <c r="E208" s="155"/>
      <c r="F208" s="156"/>
    </row>
    <row r="209" spans="1:6" x14ac:dyDescent="0.2">
      <c r="A209" s="170"/>
      <c r="B209" s="153"/>
      <c r="C209" s="171"/>
      <c r="D209" s="155"/>
      <c r="E209" s="155"/>
      <c r="F209" s="156"/>
    </row>
    <row r="210" spans="1:6" x14ac:dyDescent="0.2">
      <c r="A210" s="152" t="s">
        <v>165</v>
      </c>
      <c r="B210" s="172" t="s">
        <v>197</v>
      </c>
      <c r="C210" s="173" t="s">
        <v>139</v>
      </c>
      <c r="D210" s="162">
        <v>1</v>
      </c>
      <c r="E210" s="162"/>
      <c r="F210" s="156"/>
    </row>
    <row r="211" spans="1:6" x14ac:dyDescent="0.2">
      <c r="A211" s="152"/>
      <c r="B211" s="172"/>
      <c r="C211" s="173"/>
      <c r="D211" s="162"/>
      <c r="E211" s="162"/>
      <c r="F211" s="156"/>
    </row>
    <row r="212" spans="1:6" ht="25.5" x14ac:dyDescent="0.2">
      <c r="A212" s="152" t="s">
        <v>167</v>
      </c>
      <c r="B212" s="174" t="s">
        <v>198</v>
      </c>
      <c r="C212" s="154" t="s">
        <v>139</v>
      </c>
      <c r="D212" s="155">
        <v>1</v>
      </c>
      <c r="E212" s="155"/>
      <c r="F212" s="156"/>
    </row>
    <row r="213" spans="1:6" x14ac:dyDescent="0.2">
      <c r="A213" s="152"/>
      <c r="B213" s="174"/>
      <c r="C213" s="154"/>
      <c r="D213" s="155"/>
      <c r="E213" s="155"/>
      <c r="F213" s="156"/>
    </row>
    <row r="214" spans="1:6" ht="25.5" x14ac:dyDescent="0.2">
      <c r="A214" s="152" t="s">
        <v>144</v>
      </c>
      <c r="B214" s="175" t="s">
        <v>199</v>
      </c>
      <c r="C214" s="154" t="s">
        <v>139</v>
      </c>
      <c r="D214" s="176">
        <v>1</v>
      </c>
      <c r="E214" s="176"/>
      <c r="F214" s="156"/>
    </row>
    <row r="215" spans="1:6" x14ac:dyDescent="0.2">
      <c r="A215" s="358"/>
      <c r="B215" s="367"/>
      <c r="C215" s="368"/>
      <c r="D215" s="369"/>
      <c r="E215" s="369"/>
      <c r="F215" s="189"/>
    </row>
    <row r="216" spans="1:6" x14ac:dyDescent="0.2">
      <c r="A216" s="358" t="s">
        <v>145</v>
      </c>
      <c r="B216" s="359" t="s">
        <v>113</v>
      </c>
      <c r="C216" s="360" t="s">
        <v>196</v>
      </c>
      <c r="D216" s="361">
        <v>10</v>
      </c>
      <c r="E216" s="361"/>
      <c r="F216" s="189"/>
    </row>
    <row r="217" spans="1:6" x14ac:dyDescent="0.2">
      <c r="A217" s="362"/>
      <c r="B217" s="363"/>
      <c r="C217" s="364"/>
      <c r="D217" s="365"/>
      <c r="E217" s="365"/>
      <c r="F217" s="366"/>
    </row>
    <row r="218" spans="1:6" ht="13.5" thickBot="1" x14ac:dyDescent="0.25">
      <c r="A218" s="876"/>
      <c r="B218" s="877" t="s">
        <v>302</v>
      </c>
      <c r="C218" s="877"/>
      <c r="D218" s="877"/>
      <c r="E218" s="878"/>
      <c r="F218" s="878"/>
    </row>
    <row r="219" spans="1:6" ht="13.5" thickTop="1" x14ac:dyDescent="0.2">
      <c r="A219" s="198"/>
      <c r="B219" s="198"/>
      <c r="C219" s="198"/>
      <c r="D219" s="198"/>
      <c r="E219" s="198"/>
      <c r="F219" s="198"/>
    </row>
    <row r="220" spans="1:6" ht="18" x14ac:dyDescent="0.2">
      <c r="A220" s="187"/>
      <c r="B220" s="188"/>
      <c r="C220" s="83"/>
      <c r="D220" s="123"/>
      <c r="E220" s="84"/>
      <c r="F220" s="84"/>
    </row>
    <row r="221" spans="1:6" ht="18" x14ac:dyDescent="0.2">
      <c r="A221" s="187"/>
      <c r="B221" s="188"/>
      <c r="C221" s="83"/>
      <c r="D221" s="123"/>
      <c r="E221" s="84"/>
      <c r="F221" s="84"/>
    </row>
    <row r="222" spans="1:6" ht="25.5" customHeight="1" x14ac:dyDescent="0.2">
      <c r="A222" s="98"/>
      <c r="B222" s="1160" t="s">
        <v>304</v>
      </c>
      <c r="C222" s="1161"/>
      <c r="D222" s="1161"/>
      <c r="E222" s="1162"/>
      <c r="F222" s="98"/>
    </row>
    <row r="223" spans="1:6" x14ac:dyDescent="0.2">
      <c r="A223" s="99"/>
      <c r="B223" s="100"/>
      <c r="C223" s="113"/>
      <c r="D223" s="114"/>
      <c r="E223" s="99"/>
      <c r="F223" s="99"/>
    </row>
    <row r="224" spans="1:6" x14ac:dyDescent="0.2">
      <c r="A224" s="134"/>
      <c r="B224" s="102"/>
      <c r="C224" s="88"/>
      <c r="D224" s="124"/>
      <c r="E224" s="101"/>
      <c r="F224" s="351"/>
    </row>
    <row r="225" spans="1:6" x14ac:dyDescent="0.2">
      <c r="A225" s="454">
        <v>1</v>
      </c>
      <c r="B225" s="1121" t="str">
        <f>B11</f>
        <v>PRIPRAVLJALNA DELA</v>
      </c>
      <c r="C225" s="432"/>
      <c r="D225" s="433"/>
      <c r="E225" s="451"/>
      <c r="F225" s="451"/>
    </row>
    <row r="226" spans="1:6" x14ac:dyDescent="0.2">
      <c r="A226" s="434"/>
      <c r="B226" s="435"/>
      <c r="C226" s="436"/>
      <c r="D226" s="437"/>
      <c r="E226" s="707"/>
      <c r="F226" s="707"/>
    </row>
    <row r="227" spans="1:6" x14ac:dyDescent="0.2">
      <c r="A227" s="454">
        <v>2</v>
      </c>
      <c r="B227" s="1121" t="str">
        <f>B25</f>
        <v>ZEMELJSKA DELA</v>
      </c>
      <c r="C227" s="432"/>
      <c r="D227" s="433"/>
      <c r="E227" s="451"/>
      <c r="F227" s="451"/>
    </row>
    <row r="228" spans="1:6" x14ac:dyDescent="0.2">
      <c r="A228" s="431"/>
      <c r="B228" s="438"/>
      <c r="C228" s="439"/>
      <c r="D228" s="440"/>
      <c r="E228" s="352"/>
      <c r="F228" s="352"/>
    </row>
    <row r="229" spans="1:6" ht="16.899999999999999" customHeight="1" x14ac:dyDescent="0.2">
      <c r="A229" s="454">
        <v>3</v>
      </c>
      <c r="B229" s="441" t="str">
        <f>B67</f>
        <v>TESARSKA DELA</v>
      </c>
      <c r="C229" s="432"/>
      <c r="D229" s="433"/>
      <c r="E229" s="451"/>
      <c r="F229" s="452"/>
    </row>
    <row r="230" spans="1:6" x14ac:dyDescent="0.2">
      <c r="A230" s="431"/>
      <c r="B230" s="438"/>
      <c r="C230" s="439"/>
      <c r="D230" s="440"/>
      <c r="E230" s="352"/>
      <c r="F230" s="352"/>
    </row>
    <row r="231" spans="1:6" x14ac:dyDescent="0.2">
      <c r="A231" s="454">
        <v>4</v>
      </c>
      <c r="B231" s="441" t="str">
        <f>B87</f>
        <v>BETONSKA DELA</v>
      </c>
      <c r="C231" s="432"/>
      <c r="D231" s="433"/>
      <c r="E231" s="451"/>
      <c r="F231" s="452"/>
    </row>
    <row r="232" spans="1:6" x14ac:dyDescent="0.2">
      <c r="A232" s="431"/>
      <c r="B232" s="438"/>
      <c r="C232" s="439"/>
      <c r="D232" s="440"/>
      <c r="E232" s="352"/>
      <c r="F232" s="352"/>
    </row>
    <row r="233" spans="1:6" x14ac:dyDescent="0.2">
      <c r="A233" s="454">
        <v>5</v>
      </c>
      <c r="B233" s="441" t="str">
        <f>B109</f>
        <v>ZIDARSKA DELA</v>
      </c>
      <c r="C233" s="432"/>
      <c r="D233" s="433"/>
      <c r="E233" s="451"/>
      <c r="F233" s="452"/>
    </row>
    <row r="234" spans="1:6" x14ac:dyDescent="0.2">
      <c r="A234" s="431"/>
      <c r="B234" s="438"/>
      <c r="C234" s="439"/>
      <c r="D234" s="440"/>
      <c r="E234" s="352"/>
      <c r="F234" s="352"/>
    </row>
    <row r="235" spans="1:6" x14ac:dyDescent="0.2">
      <c r="A235" s="454">
        <v>6</v>
      </c>
      <c r="B235" s="441" t="str">
        <f>B137</f>
        <v>KLJUČAVNIČARSKA DELA</v>
      </c>
      <c r="C235" s="432"/>
      <c r="D235" s="433"/>
      <c r="E235" s="451"/>
      <c r="F235" s="452"/>
    </row>
    <row r="236" spans="1:6" x14ac:dyDescent="0.2">
      <c r="A236" s="455"/>
      <c r="B236" s="442"/>
      <c r="C236" s="443"/>
      <c r="D236" s="444"/>
      <c r="E236" s="453"/>
      <c r="F236" s="453"/>
    </row>
    <row r="237" spans="1:6" ht="15.75" customHeight="1" x14ac:dyDescent="0.2">
      <c r="A237" s="455">
        <v>7</v>
      </c>
      <c r="B237" s="1163" t="str">
        <f>B157</f>
        <v>VODOVODNI MATERIAL</v>
      </c>
      <c r="C237" s="1163"/>
      <c r="D237" s="1163"/>
      <c r="E237" s="451"/>
      <c r="F237" s="452"/>
    </row>
    <row r="238" spans="1:6" x14ac:dyDescent="0.2">
      <c r="A238" s="461"/>
      <c r="B238" s="442"/>
      <c r="C238" s="443"/>
      <c r="D238" s="444"/>
      <c r="E238" s="453"/>
      <c r="F238" s="453"/>
    </row>
    <row r="239" spans="1:6" x14ac:dyDescent="0.2">
      <c r="A239" s="454">
        <v>8</v>
      </c>
      <c r="B239" s="441" t="str">
        <f>B190</f>
        <v>ZUNANJA UREDITEV</v>
      </c>
      <c r="C239" s="432"/>
      <c r="D239" s="433"/>
      <c r="E239" s="451"/>
      <c r="F239" s="452"/>
    </row>
    <row r="240" spans="1:6" x14ac:dyDescent="0.2">
      <c r="A240" s="431"/>
      <c r="B240" s="438"/>
      <c r="C240" s="439"/>
      <c r="D240" s="440"/>
      <c r="E240" s="352"/>
      <c r="F240" s="352"/>
    </row>
    <row r="241" spans="1:6" x14ac:dyDescent="0.2">
      <c r="A241" s="454">
        <v>9</v>
      </c>
      <c r="B241" s="441" t="str">
        <f>B206</f>
        <v>ZAKLJUČNA IN OSTALA DELA</v>
      </c>
      <c r="C241" s="432"/>
      <c r="D241" s="433"/>
      <c r="E241" s="451"/>
      <c r="F241" s="452"/>
    </row>
    <row r="242" spans="1:6" x14ac:dyDescent="0.2">
      <c r="A242" s="445"/>
      <c r="B242" s="446"/>
      <c r="C242" s="447"/>
      <c r="D242" s="448"/>
      <c r="E242" s="449"/>
      <c r="F242" s="449"/>
    </row>
    <row r="243" spans="1:6" ht="15.75" thickBot="1" x14ac:dyDescent="0.25">
      <c r="A243" s="450"/>
      <c r="B243" s="462" t="s">
        <v>305</v>
      </c>
      <c r="C243" s="463"/>
      <c r="D243" s="464"/>
      <c r="E243" s="708"/>
      <c r="F243" s="465"/>
    </row>
    <row r="244" spans="1:6" x14ac:dyDescent="0.2">
      <c r="E244" s="872"/>
      <c r="F244" s="872"/>
    </row>
    <row r="245" spans="1:6" x14ac:dyDescent="0.2">
      <c r="E245" s="872"/>
      <c r="F245" s="872"/>
    </row>
  </sheetData>
  <mergeCells count="3">
    <mergeCell ref="B222:E222"/>
    <mergeCell ref="B237:D237"/>
    <mergeCell ref="B1:F1"/>
  </mergeCells>
  <phoneticPr fontId="68" type="noConversion"/>
  <pageMargins left="0.70866141732283472" right="0.70866141732283472" top="0.74803149606299213" bottom="0.74803149606299213" header="0.31496062992125984" footer="0.31496062992125984"/>
  <pageSetup paperSize="9" firstPageNumber="18" orientation="portrait" useFirstPageNumber="1" r:id="rId1"/>
  <headerFooter>
    <oddHeader>&amp;L_x000D__x000D_&amp;9</oddHeader>
    <oddFooter>&amp;A&amp;RStran &amp;P</oddFooter>
  </headerFooter>
  <rowBreaks count="1" manualBreakCount="1">
    <brk id="22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85"/>
  <sheetViews>
    <sheetView view="pageBreakPreview" zoomScale="120" zoomScaleNormal="100" zoomScaleSheetLayoutView="120" workbookViewId="0">
      <selection sqref="A1:B1"/>
    </sheetView>
  </sheetViews>
  <sheetFormatPr defaultColWidth="9.140625" defaultRowHeight="12.75" x14ac:dyDescent="0.2"/>
  <cols>
    <col min="1" max="1" width="5.28515625" style="140" customWidth="1"/>
    <col min="2" max="2" width="5.140625" style="890" customWidth="1"/>
    <col min="3" max="3" width="39.85546875" style="140" customWidth="1"/>
    <col min="4" max="4" width="7.7109375" style="140" customWidth="1"/>
    <col min="5" max="5" width="10.5703125" style="883" bestFit="1" customWidth="1"/>
    <col min="6" max="6" width="11.42578125" style="872" customWidth="1"/>
    <col min="7" max="7" width="13.7109375" style="872" customWidth="1"/>
    <col min="8" max="16384" width="9.140625" style="140"/>
  </cols>
  <sheetData>
    <row r="1" spans="1:8" ht="24.75" customHeight="1" thickBot="1" x14ac:dyDescent="0.25">
      <c r="A1" s="1166" t="s">
        <v>336</v>
      </c>
      <c r="B1" s="1167"/>
      <c r="C1" s="658" t="s">
        <v>695</v>
      </c>
      <c r="D1" s="879"/>
      <c r="E1" s="880"/>
      <c r="F1" s="881"/>
      <c r="G1" s="882"/>
    </row>
    <row r="2" spans="1:8" ht="18" x14ac:dyDescent="0.2">
      <c r="A2" s="90"/>
      <c r="B2" s="680"/>
    </row>
    <row r="3" spans="1:8" ht="18" x14ac:dyDescent="0.2">
      <c r="A3" s="90"/>
      <c r="B3" s="681"/>
    </row>
    <row r="4" spans="1:8" ht="18" x14ac:dyDescent="0.25">
      <c r="B4" s="884" t="str">
        <f>+rekapitulacija!B6</f>
        <v>Objekt: VODOVODNI SISTEM LUČINE</v>
      </c>
      <c r="C4" s="691"/>
    </row>
    <row r="5" spans="1:8" ht="16.5" x14ac:dyDescent="0.2">
      <c r="B5" s="681"/>
    </row>
    <row r="6" spans="1:8" ht="15.75" x14ac:dyDescent="0.2">
      <c r="A6" s="80"/>
      <c r="B6" s="141" t="s">
        <v>219</v>
      </c>
    </row>
    <row r="7" spans="1:8" x14ac:dyDescent="0.2">
      <c r="A7" s="80"/>
      <c r="B7" s="682"/>
    </row>
    <row r="8" spans="1:8" x14ac:dyDescent="0.2">
      <c r="B8" s="885"/>
    </row>
    <row r="9" spans="1:8" s="742" customFormat="1" x14ac:dyDescent="0.2">
      <c r="A9" s="190"/>
      <c r="B9" s="785" t="s">
        <v>100</v>
      </c>
      <c r="C9" s="886" t="s">
        <v>108</v>
      </c>
      <c r="D9" s="786"/>
      <c r="E9" s="787"/>
      <c r="F9" s="788"/>
      <c r="G9" s="784"/>
      <c r="H9" s="191"/>
    </row>
    <row r="10" spans="1:8" s="742" customFormat="1" x14ac:dyDescent="0.2">
      <c r="A10" s="190"/>
      <c r="B10" s="683"/>
      <c r="C10" s="887"/>
      <c r="D10" s="517"/>
      <c r="E10" s="692"/>
      <c r="F10" s="500"/>
      <c r="G10" s="503"/>
      <c r="H10" s="191"/>
    </row>
    <row r="11" spans="1:8" s="742" customFormat="1" ht="51" x14ac:dyDescent="0.2">
      <c r="A11" s="190"/>
      <c r="B11" s="684">
        <v>1</v>
      </c>
      <c r="C11" s="1127" t="s">
        <v>696</v>
      </c>
      <c r="D11" s="414"/>
      <c r="E11" s="523"/>
      <c r="F11" s="500"/>
      <c r="G11" s="503"/>
      <c r="H11" s="191"/>
    </row>
    <row r="12" spans="1:8" s="742" customFormat="1" x14ac:dyDescent="0.2">
      <c r="A12" s="190"/>
      <c r="B12" s="684" t="s">
        <v>776</v>
      </c>
      <c r="C12" s="518" t="s">
        <v>261</v>
      </c>
      <c r="D12" s="414" t="s">
        <v>139</v>
      </c>
      <c r="E12" s="523">
        <v>1</v>
      </c>
      <c r="F12" s="500"/>
      <c r="G12" s="503"/>
      <c r="H12" s="191"/>
    </row>
    <row r="13" spans="1:8" s="742" customFormat="1" ht="25.5" x14ac:dyDescent="0.2">
      <c r="A13" s="190"/>
      <c r="B13" s="764" t="s">
        <v>797</v>
      </c>
      <c r="C13" s="1127" t="s">
        <v>518</v>
      </c>
      <c r="D13" s="414" t="s">
        <v>139</v>
      </c>
      <c r="E13" s="523">
        <v>1</v>
      </c>
      <c r="F13" s="500"/>
      <c r="G13" s="503"/>
      <c r="H13" s="191"/>
    </row>
    <row r="14" spans="1:8" s="742" customFormat="1" x14ac:dyDescent="0.2">
      <c r="A14" s="190"/>
      <c r="B14" s="684"/>
      <c r="C14" s="501"/>
      <c r="D14" s="502"/>
      <c r="E14" s="521"/>
      <c r="F14" s="503"/>
      <c r="G14" s="503"/>
      <c r="H14" s="191"/>
    </row>
    <row r="15" spans="1:8" s="742" customFormat="1" ht="109.5" customHeight="1" x14ac:dyDescent="0.2">
      <c r="A15" s="190"/>
      <c r="B15" s="684">
        <v>2</v>
      </c>
      <c r="C15" s="1127" t="s">
        <v>422</v>
      </c>
      <c r="D15" s="504" t="s">
        <v>10</v>
      </c>
      <c r="E15" s="522">
        <v>1</v>
      </c>
      <c r="F15" s="505"/>
      <c r="G15" s="503"/>
      <c r="H15" s="191"/>
    </row>
    <row r="16" spans="1:8" s="742" customFormat="1" x14ac:dyDescent="0.2">
      <c r="A16" s="190"/>
      <c r="B16" s="684"/>
      <c r="C16" s="501"/>
      <c r="D16" s="502"/>
      <c r="E16" s="521"/>
      <c r="F16" s="503"/>
      <c r="G16" s="503"/>
      <c r="H16" s="191"/>
    </row>
    <row r="17" spans="1:8" s="742" customFormat="1" ht="143.25" customHeight="1" x14ac:dyDescent="0.2">
      <c r="A17" s="190"/>
      <c r="B17" s="684">
        <v>3</v>
      </c>
      <c r="C17" s="1127" t="s">
        <v>423</v>
      </c>
      <c r="D17" s="504" t="s">
        <v>10</v>
      </c>
      <c r="E17" s="522">
        <v>1</v>
      </c>
      <c r="F17" s="677"/>
      <c r="G17" s="503"/>
      <c r="H17" s="191"/>
    </row>
    <row r="18" spans="1:8" s="742" customFormat="1" ht="15" customHeight="1" x14ac:dyDescent="0.2">
      <c r="A18" s="190"/>
      <c r="B18" s="684"/>
      <c r="C18" s="501"/>
      <c r="D18" s="502"/>
      <c r="E18" s="521"/>
      <c r="F18" s="503"/>
      <c r="G18" s="503"/>
      <c r="H18" s="191"/>
    </row>
    <row r="19" spans="1:8" s="742" customFormat="1" ht="38.25" x14ac:dyDescent="0.2">
      <c r="A19" s="190"/>
      <c r="B19" s="684">
        <v>4</v>
      </c>
      <c r="C19" s="888" t="s">
        <v>424</v>
      </c>
      <c r="D19" s="504" t="s">
        <v>10</v>
      </c>
      <c r="E19" s="522">
        <v>1</v>
      </c>
      <c r="F19" s="503"/>
      <c r="G19" s="503"/>
      <c r="H19" s="191"/>
    </row>
    <row r="20" spans="1:8" s="742" customFormat="1" x14ac:dyDescent="0.2">
      <c r="A20" s="190"/>
      <c r="B20" s="684"/>
      <c r="C20" s="501"/>
      <c r="D20" s="502"/>
      <c r="E20" s="521"/>
      <c r="F20" s="503"/>
      <c r="G20" s="503"/>
      <c r="H20" s="191"/>
    </row>
    <row r="21" spans="1:8" s="742" customFormat="1" ht="63.75" x14ac:dyDescent="0.2">
      <c r="A21" s="190"/>
      <c r="B21" s="684">
        <v>5</v>
      </c>
      <c r="C21" s="506" t="s">
        <v>255</v>
      </c>
      <c r="D21" s="314" t="s">
        <v>117</v>
      </c>
      <c r="E21" s="693">
        <v>60</v>
      </c>
      <c r="F21" s="503"/>
      <c r="G21" s="503"/>
      <c r="H21" s="191"/>
    </row>
    <row r="22" spans="1:8" s="742" customFormat="1" x14ac:dyDescent="0.2">
      <c r="A22" s="190"/>
      <c r="B22" s="684"/>
      <c r="C22" s="506" t="s">
        <v>38</v>
      </c>
      <c r="D22" s="314"/>
      <c r="E22" s="693"/>
      <c r="F22" s="503"/>
      <c r="G22" s="503"/>
      <c r="H22" s="191"/>
    </row>
    <row r="23" spans="1:8" s="742" customFormat="1" ht="63.75" x14ac:dyDescent="0.2">
      <c r="A23" s="190"/>
      <c r="B23" s="684">
        <v>6</v>
      </c>
      <c r="C23" s="506" t="s">
        <v>256</v>
      </c>
      <c r="D23" s="314" t="s">
        <v>10</v>
      </c>
      <c r="E23" s="693">
        <v>5</v>
      </c>
      <c r="F23" s="503"/>
      <c r="G23" s="503"/>
      <c r="H23" s="191"/>
    </row>
    <row r="24" spans="1:8" s="742" customFormat="1" x14ac:dyDescent="0.2">
      <c r="A24" s="190"/>
      <c r="B24" s="684"/>
      <c r="C24" s="506" t="s">
        <v>38</v>
      </c>
      <c r="D24" s="314"/>
      <c r="E24" s="693"/>
      <c r="F24" s="503"/>
      <c r="G24" s="503"/>
      <c r="H24" s="191"/>
    </row>
    <row r="25" spans="1:8" s="742" customFormat="1" ht="63.75" x14ac:dyDescent="0.2">
      <c r="A25" s="190"/>
      <c r="B25" s="684">
        <v>7</v>
      </c>
      <c r="C25" s="1127" t="s">
        <v>425</v>
      </c>
      <c r="D25" s="314" t="s">
        <v>139</v>
      </c>
      <c r="E25" s="693">
        <v>1</v>
      </c>
      <c r="F25" s="503"/>
      <c r="G25" s="503"/>
      <c r="H25" s="191"/>
    </row>
    <row r="26" spans="1:8" s="742" customFormat="1" x14ac:dyDescent="0.2">
      <c r="A26" s="190"/>
      <c r="B26" s="684"/>
      <c r="C26" s="501"/>
      <c r="D26" s="502"/>
      <c r="E26" s="521"/>
      <c r="F26" s="503"/>
      <c r="G26" s="503"/>
      <c r="H26" s="191"/>
    </row>
    <row r="27" spans="1:8" s="742" customFormat="1" ht="38.25" x14ac:dyDescent="0.2">
      <c r="A27" s="190"/>
      <c r="B27" s="684">
        <v>8</v>
      </c>
      <c r="C27" s="1129" t="s">
        <v>669</v>
      </c>
      <c r="D27" s="314" t="s">
        <v>10</v>
      </c>
      <c r="E27" s="693">
        <v>8</v>
      </c>
      <c r="F27" s="503"/>
      <c r="G27" s="503"/>
      <c r="H27" s="191"/>
    </row>
    <row r="28" spans="1:8" s="742" customFormat="1" x14ac:dyDescent="0.2">
      <c r="A28" s="190"/>
      <c r="B28" s="684"/>
      <c r="C28" s="501"/>
      <c r="D28" s="502"/>
      <c r="E28" s="521"/>
      <c r="F28" s="503"/>
      <c r="G28" s="503"/>
      <c r="H28" s="191"/>
    </row>
    <row r="29" spans="1:8" s="742" customFormat="1" ht="38.25" x14ac:dyDescent="0.2">
      <c r="A29" s="190"/>
      <c r="B29" s="684">
        <v>9</v>
      </c>
      <c r="C29" s="889" t="s">
        <v>185</v>
      </c>
      <c r="D29" s="314" t="s">
        <v>10</v>
      </c>
      <c r="E29" s="693">
        <v>8</v>
      </c>
      <c r="F29" s="503"/>
      <c r="G29" s="503"/>
      <c r="H29" s="191"/>
    </row>
    <row r="30" spans="1:8" s="742" customFormat="1" x14ac:dyDescent="0.2">
      <c r="A30" s="190"/>
      <c r="B30" s="684"/>
      <c r="C30" s="501"/>
      <c r="D30" s="502"/>
      <c r="E30" s="521"/>
      <c r="F30" s="503"/>
      <c r="G30" s="503"/>
      <c r="H30" s="191"/>
    </row>
    <row r="31" spans="1:8" s="742" customFormat="1" ht="127.5" x14ac:dyDescent="0.2">
      <c r="A31" s="190"/>
      <c r="B31" s="684" t="s">
        <v>223</v>
      </c>
      <c r="C31" s="889" t="s">
        <v>426</v>
      </c>
      <c r="D31" s="414" t="s">
        <v>139</v>
      </c>
      <c r="E31" s="523">
        <v>1</v>
      </c>
      <c r="F31" s="503"/>
      <c r="G31" s="503"/>
      <c r="H31" s="191"/>
    </row>
    <row r="32" spans="1:8" s="742" customFormat="1" x14ac:dyDescent="0.2">
      <c r="A32" s="190"/>
      <c r="B32" s="684"/>
      <c r="C32" s="501"/>
      <c r="D32" s="502"/>
      <c r="E32" s="521"/>
      <c r="F32" s="503"/>
      <c r="G32" s="503"/>
      <c r="H32" s="191"/>
    </row>
    <row r="33" spans="1:8" s="742" customFormat="1" x14ac:dyDescent="0.2">
      <c r="A33" s="190"/>
      <c r="B33" s="684"/>
      <c r="C33" s="507"/>
      <c r="D33" s="508"/>
      <c r="E33" s="524"/>
      <c r="F33" s="509"/>
      <c r="G33" s="509"/>
      <c r="H33" s="191"/>
    </row>
    <row r="34" spans="1:8" s="742" customFormat="1" ht="13.5" thickBot="1" x14ac:dyDescent="0.25">
      <c r="A34" s="190"/>
      <c r="B34" s="684"/>
      <c r="C34" s="511" t="s">
        <v>427</v>
      </c>
      <c r="D34" s="511"/>
      <c r="E34" s="525"/>
      <c r="F34" s="512"/>
      <c r="G34" s="512"/>
      <c r="H34" s="191"/>
    </row>
    <row r="35" spans="1:8" s="742" customFormat="1" ht="13.5" thickTop="1" x14ac:dyDescent="0.2">
      <c r="A35" s="190"/>
      <c r="B35" s="890"/>
      <c r="C35" s="891"/>
      <c r="D35" s="892"/>
      <c r="E35" s="883"/>
      <c r="F35" s="872"/>
      <c r="G35" s="872"/>
      <c r="H35" s="191"/>
    </row>
    <row r="36" spans="1:8" s="742" customFormat="1" x14ac:dyDescent="0.2">
      <c r="A36" s="190"/>
      <c r="B36" s="890"/>
      <c r="C36" s="891"/>
      <c r="D36" s="892"/>
      <c r="E36" s="883"/>
      <c r="F36" s="872"/>
      <c r="G36" s="872"/>
      <c r="H36" s="191"/>
    </row>
    <row r="37" spans="1:8" s="742" customFormat="1" x14ac:dyDescent="0.2">
      <c r="A37" s="190"/>
      <c r="B37" s="893" t="s">
        <v>101</v>
      </c>
      <c r="C37" s="894" t="s">
        <v>109</v>
      </c>
      <c r="D37" s="782"/>
      <c r="E37" s="783"/>
      <c r="F37" s="784"/>
      <c r="G37" s="784"/>
      <c r="H37" s="191"/>
    </row>
    <row r="38" spans="1:8" s="742" customFormat="1" x14ac:dyDescent="0.2">
      <c r="A38" s="190"/>
      <c r="B38" s="501"/>
      <c r="C38" s="501"/>
      <c r="D38" s="502"/>
      <c r="E38" s="521"/>
      <c r="F38" s="503"/>
      <c r="G38" s="503"/>
      <c r="H38" s="191"/>
    </row>
    <row r="39" spans="1:8" s="742" customFormat="1" ht="51" x14ac:dyDescent="0.2">
      <c r="A39" s="190"/>
      <c r="B39" s="152">
        <v>1</v>
      </c>
      <c r="C39" s="1127" t="s">
        <v>316</v>
      </c>
      <c r="D39" s="154" t="s">
        <v>110</v>
      </c>
      <c r="E39" s="521">
        <v>72</v>
      </c>
      <c r="F39" s="503"/>
      <c r="G39" s="503"/>
      <c r="H39" s="191"/>
    </row>
    <row r="40" spans="1:8" s="742" customFormat="1" x14ac:dyDescent="0.2">
      <c r="A40" s="190"/>
      <c r="B40" s="152"/>
      <c r="C40" s="153"/>
      <c r="D40" s="154"/>
      <c r="E40" s="521"/>
      <c r="F40" s="503"/>
      <c r="G40" s="503"/>
      <c r="H40" s="191"/>
    </row>
    <row r="41" spans="1:8" s="742" customFormat="1" ht="51" x14ac:dyDescent="0.2">
      <c r="A41" s="190"/>
      <c r="B41" s="152">
        <v>2</v>
      </c>
      <c r="C41" s="1127" t="s">
        <v>428</v>
      </c>
      <c r="D41" s="516"/>
      <c r="E41" s="521"/>
      <c r="F41" s="503"/>
      <c r="G41" s="503"/>
      <c r="H41" s="191"/>
    </row>
    <row r="42" spans="1:8" s="742" customFormat="1" x14ac:dyDescent="0.2">
      <c r="A42" s="190"/>
      <c r="B42" s="152" t="s">
        <v>321</v>
      </c>
      <c r="C42" s="1127" t="s">
        <v>318</v>
      </c>
      <c r="D42" s="516" t="s">
        <v>110</v>
      </c>
      <c r="E42" s="521">
        <v>945</v>
      </c>
      <c r="F42" s="503"/>
      <c r="G42" s="503"/>
      <c r="H42" s="191"/>
    </row>
    <row r="43" spans="1:8" s="742" customFormat="1" x14ac:dyDescent="0.2">
      <c r="A43" s="190"/>
      <c r="B43" s="152" t="s">
        <v>322</v>
      </c>
      <c r="C43" s="1127" t="s">
        <v>320</v>
      </c>
      <c r="D43" s="516" t="s">
        <v>110</v>
      </c>
      <c r="E43" s="521">
        <v>240</v>
      </c>
      <c r="F43" s="503"/>
      <c r="G43" s="503"/>
      <c r="H43" s="191"/>
    </row>
    <row r="44" spans="1:8" s="742" customFormat="1" x14ac:dyDescent="0.2">
      <c r="A44" s="190"/>
      <c r="B44" s="152" t="s">
        <v>390</v>
      </c>
      <c r="C44" s="1127" t="s">
        <v>324</v>
      </c>
      <c r="D44" s="516" t="s">
        <v>110</v>
      </c>
      <c r="E44" s="521">
        <v>125</v>
      </c>
      <c r="F44" s="503"/>
      <c r="G44" s="503"/>
      <c r="H44" s="191"/>
    </row>
    <row r="45" spans="1:8" s="742" customFormat="1" x14ac:dyDescent="0.2">
      <c r="A45" s="190"/>
      <c r="B45" s="152"/>
      <c r="C45" s="1127"/>
      <c r="D45" s="516"/>
      <c r="E45" s="521"/>
      <c r="F45" s="503"/>
      <c r="G45" s="503"/>
      <c r="H45" s="191"/>
    </row>
    <row r="46" spans="1:8" s="742" customFormat="1" ht="51" x14ac:dyDescent="0.2">
      <c r="A46" s="190"/>
      <c r="B46" s="152" t="s">
        <v>391</v>
      </c>
      <c r="C46" s="1128" t="s">
        <v>678</v>
      </c>
      <c r="D46" s="516"/>
      <c r="E46" s="521"/>
      <c r="F46" s="503"/>
      <c r="G46" s="503"/>
      <c r="H46" s="191"/>
    </row>
    <row r="47" spans="1:8" s="742" customFormat="1" x14ac:dyDescent="0.2">
      <c r="A47" s="190"/>
      <c r="B47" s="152" t="s">
        <v>392</v>
      </c>
      <c r="C47" s="1127" t="s">
        <v>318</v>
      </c>
      <c r="D47" s="516" t="s">
        <v>110</v>
      </c>
      <c r="E47" s="521">
        <v>245</v>
      </c>
      <c r="F47" s="503"/>
      <c r="G47" s="503"/>
      <c r="H47" s="191"/>
    </row>
    <row r="48" spans="1:8" s="742" customFormat="1" x14ac:dyDescent="0.2">
      <c r="A48" s="190"/>
      <c r="B48" s="152" t="s">
        <v>393</v>
      </c>
      <c r="C48" s="1127" t="s">
        <v>320</v>
      </c>
      <c r="D48" s="516" t="s">
        <v>110</v>
      </c>
      <c r="E48" s="521">
        <v>95</v>
      </c>
      <c r="F48" s="503"/>
      <c r="G48" s="503"/>
      <c r="H48" s="191"/>
    </row>
    <row r="49" spans="1:8" s="742" customFormat="1" x14ac:dyDescent="0.2">
      <c r="A49" s="190"/>
      <c r="B49" s="152"/>
      <c r="C49" s="1127"/>
      <c r="D49" s="516"/>
      <c r="E49" s="521"/>
      <c r="F49" s="503"/>
      <c r="G49" s="503"/>
      <c r="H49" s="191"/>
    </row>
    <row r="50" spans="1:8" s="742" customFormat="1" ht="38.25" x14ac:dyDescent="0.2">
      <c r="A50" s="190"/>
      <c r="B50" s="152" t="s">
        <v>334</v>
      </c>
      <c r="C50" s="1127" t="s">
        <v>268</v>
      </c>
      <c r="D50" s="516" t="s">
        <v>110</v>
      </c>
      <c r="E50" s="521">
        <v>118</v>
      </c>
      <c r="F50" s="503"/>
      <c r="G50" s="503"/>
      <c r="H50" s="191"/>
    </row>
    <row r="51" spans="1:8" s="742" customFormat="1" x14ac:dyDescent="0.2">
      <c r="A51" s="190"/>
      <c r="B51" s="152"/>
      <c r="C51" s="1127"/>
      <c r="D51" s="516"/>
      <c r="E51" s="521"/>
      <c r="F51" s="503"/>
      <c r="G51" s="503"/>
      <c r="H51" s="191"/>
    </row>
    <row r="52" spans="1:8" s="742" customFormat="1" ht="76.5" x14ac:dyDescent="0.2">
      <c r="A52" s="190"/>
      <c r="B52" s="152" t="s">
        <v>335</v>
      </c>
      <c r="C52" s="1127" t="s">
        <v>269</v>
      </c>
      <c r="D52" s="516" t="s">
        <v>110</v>
      </c>
      <c r="E52" s="521">
        <v>15</v>
      </c>
      <c r="F52" s="503"/>
      <c r="G52" s="503"/>
      <c r="H52" s="191"/>
    </row>
    <row r="53" spans="1:8" s="742" customFormat="1" x14ac:dyDescent="0.2">
      <c r="A53" s="190"/>
      <c r="B53" s="152"/>
      <c r="C53" s="1127"/>
      <c r="D53" s="516"/>
      <c r="E53" s="521"/>
      <c r="F53" s="503"/>
      <c r="G53" s="503"/>
      <c r="H53" s="191"/>
    </row>
    <row r="54" spans="1:8" s="742" customFormat="1" ht="25.5" x14ac:dyDescent="0.2">
      <c r="A54" s="190"/>
      <c r="B54" s="152" t="s">
        <v>336</v>
      </c>
      <c r="C54" s="1127" t="s">
        <v>327</v>
      </c>
      <c r="D54" s="516" t="s">
        <v>117</v>
      </c>
      <c r="E54" s="521">
        <v>175</v>
      </c>
      <c r="F54" s="503"/>
      <c r="G54" s="503"/>
      <c r="H54" s="191"/>
    </row>
    <row r="55" spans="1:8" s="742" customFormat="1" x14ac:dyDescent="0.2">
      <c r="A55" s="190"/>
      <c r="B55" s="152"/>
      <c r="C55" s="1127"/>
      <c r="D55" s="516"/>
      <c r="E55" s="521"/>
      <c r="F55" s="503"/>
      <c r="G55" s="503"/>
      <c r="H55" s="191"/>
    </row>
    <row r="56" spans="1:8" s="742" customFormat="1" ht="38.25" x14ac:dyDescent="0.2">
      <c r="A56" s="190"/>
      <c r="B56" s="152" t="s">
        <v>337</v>
      </c>
      <c r="C56" s="1127" t="s">
        <v>267</v>
      </c>
      <c r="D56" s="516" t="s">
        <v>117</v>
      </c>
      <c r="E56" s="521">
        <v>145</v>
      </c>
      <c r="F56" s="503"/>
      <c r="G56" s="503"/>
      <c r="H56" s="191"/>
    </row>
    <row r="57" spans="1:8" s="742" customFormat="1" x14ac:dyDescent="0.2">
      <c r="A57" s="190"/>
      <c r="B57" s="152"/>
      <c r="C57" s="1127"/>
      <c r="D57" s="516"/>
      <c r="E57" s="521"/>
      <c r="F57" s="503"/>
      <c r="G57" s="503"/>
      <c r="H57" s="191"/>
    </row>
    <row r="58" spans="1:8" s="742" customFormat="1" ht="89.25" customHeight="1" x14ac:dyDescent="0.2">
      <c r="A58" s="190"/>
      <c r="B58" s="152" t="s">
        <v>338</v>
      </c>
      <c r="C58" s="1127" t="s">
        <v>328</v>
      </c>
      <c r="D58" s="154" t="s">
        <v>110</v>
      </c>
      <c r="E58" s="521">
        <v>1610</v>
      </c>
      <c r="F58" s="503"/>
      <c r="G58" s="503"/>
      <c r="H58" s="191"/>
    </row>
    <row r="59" spans="1:8" s="742" customFormat="1" x14ac:dyDescent="0.2">
      <c r="A59" s="190"/>
      <c r="B59" s="152"/>
      <c r="C59" s="1127"/>
      <c r="D59" s="154"/>
      <c r="E59" s="521"/>
      <c r="F59" s="503"/>
      <c r="G59" s="503"/>
      <c r="H59" s="191"/>
    </row>
    <row r="60" spans="1:8" s="742" customFormat="1" ht="38.25" x14ac:dyDescent="0.2">
      <c r="A60" s="190"/>
      <c r="B60" s="152" t="s">
        <v>339</v>
      </c>
      <c r="C60" s="153" t="s">
        <v>430</v>
      </c>
      <c r="D60" s="154" t="s">
        <v>110</v>
      </c>
      <c r="E60" s="521">
        <v>85</v>
      </c>
      <c r="F60" s="503"/>
      <c r="G60" s="503"/>
      <c r="H60" s="191"/>
    </row>
    <row r="61" spans="1:8" s="742" customFormat="1" x14ac:dyDescent="0.2">
      <c r="A61" s="190"/>
      <c r="B61" s="152"/>
      <c r="C61" s="153"/>
      <c r="D61" s="154"/>
      <c r="E61" s="521"/>
      <c r="F61" s="503"/>
      <c r="G61" s="503"/>
      <c r="H61" s="191"/>
    </row>
    <row r="62" spans="1:8" s="742" customFormat="1" ht="76.5" x14ac:dyDescent="0.2">
      <c r="A62" s="190"/>
      <c r="B62" s="152" t="s">
        <v>223</v>
      </c>
      <c r="C62" s="1127" t="s">
        <v>266</v>
      </c>
      <c r="D62" s="516" t="s">
        <v>110</v>
      </c>
      <c r="E62" s="521">
        <v>45</v>
      </c>
      <c r="F62" s="503"/>
      <c r="G62" s="503"/>
      <c r="H62" s="191"/>
    </row>
    <row r="63" spans="1:8" s="742" customFormat="1" x14ac:dyDescent="0.2">
      <c r="A63" s="190"/>
      <c r="B63" s="152"/>
      <c r="C63" s="1127"/>
      <c r="D63" s="516"/>
      <c r="E63" s="521"/>
      <c r="F63" s="503"/>
      <c r="G63" s="503"/>
      <c r="H63" s="191"/>
    </row>
    <row r="64" spans="1:8" s="742" customFormat="1" ht="76.5" x14ac:dyDescent="0.2">
      <c r="A64" s="190"/>
      <c r="B64" s="152" t="s">
        <v>156</v>
      </c>
      <c r="C64" s="1127" t="s">
        <v>429</v>
      </c>
      <c r="D64" s="516" t="s">
        <v>110</v>
      </c>
      <c r="E64" s="521">
        <v>60</v>
      </c>
      <c r="F64" s="503"/>
      <c r="G64" s="503"/>
      <c r="H64" s="191"/>
    </row>
    <row r="65" spans="1:8" s="742" customFormat="1" x14ac:dyDescent="0.2">
      <c r="A65" s="190"/>
      <c r="B65" s="152"/>
      <c r="C65" s="1127"/>
      <c r="D65" s="154"/>
      <c r="E65" s="521"/>
      <c r="F65" s="503"/>
      <c r="G65" s="503"/>
      <c r="H65" s="191"/>
    </row>
    <row r="66" spans="1:8" s="742" customFormat="1" ht="76.5" x14ac:dyDescent="0.2">
      <c r="A66" s="190"/>
      <c r="B66" s="152" t="s">
        <v>220</v>
      </c>
      <c r="C66" s="153" t="s">
        <v>894</v>
      </c>
      <c r="D66" s="154" t="s">
        <v>110</v>
      </c>
      <c r="E66" s="521">
        <v>15</v>
      </c>
      <c r="F66" s="503"/>
      <c r="G66" s="503"/>
      <c r="H66" s="191"/>
    </row>
    <row r="67" spans="1:8" s="742" customFormat="1" x14ac:dyDescent="0.2">
      <c r="A67" s="190"/>
      <c r="B67" s="152"/>
      <c r="C67" s="394"/>
      <c r="D67" s="368"/>
      <c r="E67" s="521"/>
      <c r="F67" s="503"/>
      <c r="G67" s="503"/>
      <c r="H67" s="191"/>
    </row>
    <row r="68" spans="1:8" s="742" customFormat="1" ht="89.25" x14ac:dyDescent="0.2">
      <c r="A68" s="190"/>
      <c r="B68" s="661" t="s">
        <v>159</v>
      </c>
      <c r="C68" s="895" t="s">
        <v>651</v>
      </c>
      <c r="D68" s="896" t="s">
        <v>117</v>
      </c>
      <c r="E68" s="495">
        <v>15</v>
      </c>
      <c r="F68" s="503"/>
      <c r="G68" s="503"/>
      <c r="H68" s="191"/>
    </row>
    <row r="69" spans="1:8" s="742" customFormat="1" x14ac:dyDescent="0.2">
      <c r="A69" s="190"/>
      <c r="B69" s="152"/>
      <c r="C69" s="396"/>
      <c r="D69" s="397"/>
      <c r="E69" s="521"/>
      <c r="F69" s="503"/>
      <c r="G69" s="503"/>
      <c r="H69" s="191"/>
    </row>
    <row r="70" spans="1:8" s="742" customFormat="1" ht="25.5" x14ac:dyDescent="0.2">
      <c r="A70" s="190"/>
      <c r="B70" s="152" t="s">
        <v>161</v>
      </c>
      <c r="C70" s="153" t="s">
        <v>388</v>
      </c>
      <c r="D70" s="154" t="s">
        <v>117</v>
      </c>
      <c r="E70" s="521">
        <v>160</v>
      </c>
      <c r="F70" s="503"/>
      <c r="G70" s="503"/>
      <c r="H70" s="191"/>
    </row>
    <row r="71" spans="1:8" s="742" customFormat="1" x14ac:dyDescent="0.2">
      <c r="A71" s="190"/>
      <c r="B71" s="152"/>
      <c r="C71" s="153"/>
      <c r="D71" s="154"/>
      <c r="E71" s="521"/>
      <c r="F71" s="503"/>
      <c r="G71" s="503"/>
      <c r="H71" s="191"/>
    </row>
    <row r="72" spans="1:8" s="742" customFormat="1" ht="51" x14ac:dyDescent="0.2">
      <c r="A72" s="190"/>
      <c r="B72" s="152" t="s">
        <v>163</v>
      </c>
      <c r="C72" s="153" t="s">
        <v>895</v>
      </c>
      <c r="D72" s="154" t="s">
        <v>117</v>
      </c>
      <c r="E72" s="521">
        <v>85</v>
      </c>
      <c r="F72" s="503"/>
      <c r="G72" s="503"/>
      <c r="H72" s="191"/>
    </row>
    <row r="73" spans="1:8" s="742" customFormat="1" x14ac:dyDescent="0.2">
      <c r="A73" s="190"/>
      <c r="B73" s="152"/>
      <c r="C73" s="153"/>
      <c r="D73" s="154"/>
      <c r="E73" s="521"/>
      <c r="F73" s="503"/>
      <c r="G73" s="503"/>
      <c r="H73" s="191"/>
    </row>
    <row r="74" spans="1:8" s="742" customFormat="1" ht="51" x14ac:dyDescent="0.2">
      <c r="A74" s="190"/>
      <c r="B74" s="152" t="s">
        <v>164</v>
      </c>
      <c r="C74" s="1127" t="s">
        <v>326</v>
      </c>
      <c r="D74" s="154" t="s">
        <v>110</v>
      </c>
      <c r="E74" s="521">
        <v>45</v>
      </c>
      <c r="F74" s="503"/>
      <c r="G74" s="503"/>
      <c r="H74" s="191"/>
    </row>
    <row r="75" spans="1:8" s="742" customFormat="1" x14ac:dyDescent="0.2">
      <c r="A75" s="190"/>
      <c r="B75" s="152"/>
      <c r="C75" s="153"/>
      <c r="D75" s="154"/>
      <c r="E75" s="521"/>
      <c r="F75" s="503"/>
      <c r="G75" s="503"/>
      <c r="H75" s="191"/>
    </row>
    <row r="76" spans="1:8" s="742" customFormat="1" ht="51" x14ac:dyDescent="0.2">
      <c r="A76" s="190"/>
      <c r="B76" s="152" t="s">
        <v>202</v>
      </c>
      <c r="C76" s="1129" t="s">
        <v>330</v>
      </c>
      <c r="D76" s="154" t="s">
        <v>110</v>
      </c>
      <c r="E76" s="521">
        <v>72</v>
      </c>
      <c r="F76" s="503"/>
      <c r="G76" s="503"/>
      <c r="H76" s="191"/>
    </row>
    <row r="77" spans="1:8" s="742" customFormat="1" x14ac:dyDescent="0.2">
      <c r="A77" s="190"/>
      <c r="B77" s="152"/>
      <c r="C77" s="153"/>
      <c r="D77" s="154"/>
      <c r="E77" s="521"/>
      <c r="F77" s="503"/>
      <c r="G77" s="503"/>
      <c r="H77" s="191"/>
    </row>
    <row r="78" spans="1:8" s="742" customFormat="1" ht="38.25" x14ac:dyDescent="0.2">
      <c r="A78" s="190"/>
      <c r="B78" s="152" t="s">
        <v>214</v>
      </c>
      <c r="C78" s="1129" t="s">
        <v>329</v>
      </c>
      <c r="D78" s="154" t="s">
        <v>117</v>
      </c>
      <c r="E78" s="521">
        <v>350</v>
      </c>
      <c r="F78" s="503"/>
      <c r="G78" s="503"/>
      <c r="H78" s="191"/>
    </row>
    <row r="79" spans="1:8" s="742" customFormat="1" x14ac:dyDescent="0.2">
      <c r="A79" s="190"/>
      <c r="B79" s="152"/>
      <c r="C79" s="153"/>
      <c r="D79" s="154"/>
      <c r="E79" s="521"/>
      <c r="F79" s="503"/>
      <c r="G79" s="503"/>
      <c r="H79" s="191"/>
    </row>
    <row r="80" spans="1:8" s="742" customFormat="1" x14ac:dyDescent="0.2">
      <c r="A80" s="190"/>
      <c r="B80" s="358" t="s">
        <v>215</v>
      </c>
      <c r="C80" s="394" t="s">
        <v>186</v>
      </c>
      <c r="D80" s="368" t="s">
        <v>10</v>
      </c>
      <c r="E80" s="521">
        <v>15</v>
      </c>
      <c r="F80" s="503"/>
      <c r="G80" s="503"/>
      <c r="H80" s="191"/>
    </row>
    <row r="81" spans="1:8" s="742" customFormat="1" x14ac:dyDescent="0.2">
      <c r="A81" s="190"/>
      <c r="B81" s="358"/>
      <c r="C81" s="394"/>
      <c r="D81" s="368"/>
      <c r="E81" s="521"/>
      <c r="F81" s="503"/>
      <c r="G81" s="503"/>
      <c r="H81" s="191"/>
    </row>
    <row r="82" spans="1:8" s="742" customFormat="1" x14ac:dyDescent="0.2">
      <c r="A82" s="190"/>
      <c r="B82" s="516">
        <v>20</v>
      </c>
      <c r="C82" s="1127" t="s">
        <v>278</v>
      </c>
      <c r="D82" s="516" t="s">
        <v>279</v>
      </c>
      <c r="E82" s="521">
        <v>10</v>
      </c>
      <c r="F82" s="503"/>
      <c r="G82" s="503"/>
      <c r="H82" s="191"/>
    </row>
    <row r="83" spans="1:8" s="742" customFormat="1" x14ac:dyDescent="0.2">
      <c r="A83" s="190"/>
      <c r="B83" s="519"/>
      <c r="C83" s="507"/>
      <c r="D83" s="508"/>
      <c r="E83" s="524"/>
      <c r="F83" s="509"/>
      <c r="G83" s="509"/>
      <c r="H83" s="191"/>
    </row>
    <row r="84" spans="1:8" s="742" customFormat="1" ht="13.5" thickBot="1" x14ac:dyDescent="0.25">
      <c r="A84" s="190"/>
      <c r="B84" s="510"/>
      <c r="C84" s="511" t="s">
        <v>332</v>
      </c>
      <c r="D84" s="511"/>
      <c r="E84" s="525"/>
      <c r="F84" s="512"/>
      <c r="G84" s="512"/>
      <c r="H84" s="191"/>
    </row>
    <row r="85" spans="1:8" s="742" customFormat="1" ht="13.5" thickTop="1" x14ac:dyDescent="0.2">
      <c r="A85" s="190"/>
      <c r="B85" s="890"/>
      <c r="C85" s="891"/>
      <c r="D85" s="892"/>
      <c r="E85" s="883"/>
      <c r="F85" s="872"/>
      <c r="G85" s="872"/>
      <c r="H85" s="191"/>
    </row>
    <row r="86" spans="1:8" s="742" customFormat="1" x14ac:dyDescent="0.2">
      <c r="A86" s="190"/>
      <c r="B86" s="890"/>
      <c r="C86" s="891"/>
      <c r="D86" s="892"/>
      <c r="E86" s="883"/>
      <c r="F86" s="872"/>
      <c r="G86" s="872"/>
      <c r="H86" s="191"/>
    </row>
    <row r="87" spans="1:8" s="742" customFormat="1" ht="15" x14ac:dyDescent="0.25">
      <c r="A87" s="190"/>
      <c r="B87" s="897" t="s">
        <v>111</v>
      </c>
      <c r="C87" s="898" t="s">
        <v>187</v>
      </c>
      <c r="D87" s="781"/>
      <c r="E87" s="899"/>
      <c r="F87" s="900"/>
      <c r="G87" s="900"/>
      <c r="H87" s="191"/>
    </row>
    <row r="88" spans="1:8" s="742" customFormat="1" x14ac:dyDescent="0.2">
      <c r="A88" s="190"/>
      <c r="B88" s="501"/>
      <c r="C88" s="501"/>
      <c r="D88" s="502"/>
      <c r="E88" s="883"/>
      <c r="F88" s="872"/>
      <c r="G88" s="872"/>
      <c r="H88" s="191"/>
    </row>
    <row r="89" spans="1:8" s="742" customFormat="1" ht="25.5" x14ac:dyDescent="0.2">
      <c r="A89" s="190"/>
      <c r="B89" s="152">
        <v>1</v>
      </c>
      <c r="C89" s="153" t="s">
        <v>344</v>
      </c>
      <c r="D89" s="154" t="s">
        <v>116</v>
      </c>
      <c r="E89" s="526">
        <v>21</v>
      </c>
      <c r="F89" s="155"/>
      <c r="G89" s="156"/>
      <c r="H89" s="191"/>
    </row>
    <row r="90" spans="1:8" s="742" customFormat="1" x14ac:dyDescent="0.2">
      <c r="A90" s="190"/>
      <c r="B90" s="152"/>
      <c r="C90" s="153"/>
      <c r="D90" s="154"/>
      <c r="E90" s="526"/>
      <c r="F90" s="155"/>
      <c r="G90" s="156"/>
      <c r="H90" s="191"/>
    </row>
    <row r="91" spans="1:8" s="742" customFormat="1" ht="25.5" x14ac:dyDescent="0.2">
      <c r="A91" s="190"/>
      <c r="B91" s="152" t="s">
        <v>165</v>
      </c>
      <c r="C91" s="153" t="s">
        <v>345</v>
      </c>
      <c r="D91" s="154" t="s">
        <v>116</v>
      </c>
      <c r="E91" s="526">
        <v>65</v>
      </c>
      <c r="F91" s="155"/>
      <c r="G91" s="156"/>
      <c r="H91" s="191"/>
    </row>
    <row r="92" spans="1:8" s="742" customFormat="1" x14ac:dyDescent="0.2">
      <c r="A92" s="190"/>
      <c r="B92" s="152"/>
      <c r="C92" s="153"/>
      <c r="D92" s="154"/>
      <c r="E92" s="526"/>
      <c r="F92" s="155"/>
      <c r="G92" s="156"/>
      <c r="H92" s="191"/>
    </row>
    <row r="93" spans="1:8" s="742" customFormat="1" ht="51" x14ac:dyDescent="0.2">
      <c r="A93" s="190"/>
      <c r="B93" s="152" t="s">
        <v>167</v>
      </c>
      <c r="C93" s="163" t="s">
        <v>445</v>
      </c>
      <c r="D93" s="154" t="s">
        <v>117</v>
      </c>
      <c r="E93" s="526">
        <v>366</v>
      </c>
      <c r="F93" s="155"/>
      <c r="G93" s="156"/>
      <c r="H93" s="191"/>
    </row>
    <row r="94" spans="1:8" s="742" customFormat="1" x14ac:dyDescent="0.2">
      <c r="A94" s="190"/>
      <c r="B94" s="152"/>
      <c r="C94" s="163"/>
      <c r="D94" s="154"/>
      <c r="E94" s="526"/>
      <c r="F94" s="155"/>
      <c r="G94" s="156"/>
      <c r="H94" s="191"/>
    </row>
    <row r="95" spans="1:8" s="742" customFormat="1" ht="51" x14ac:dyDescent="0.2">
      <c r="A95" s="190"/>
      <c r="B95" s="152" t="s">
        <v>144</v>
      </c>
      <c r="C95" s="901" t="s">
        <v>438</v>
      </c>
      <c r="D95" s="154" t="s">
        <v>117</v>
      </c>
      <c r="E95" s="526">
        <v>26</v>
      </c>
      <c r="F95" s="155"/>
      <c r="G95" s="156"/>
      <c r="H95" s="191"/>
    </row>
    <row r="96" spans="1:8" s="742" customFormat="1" x14ac:dyDescent="0.2">
      <c r="A96" s="190"/>
      <c r="B96" s="152"/>
      <c r="C96" s="163"/>
      <c r="D96" s="154"/>
      <c r="E96" s="526"/>
      <c r="F96" s="155"/>
      <c r="G96" s="156"/>
      <c r="H96" s="191"/>
    </row>
    <row r="97" spans="1:8" s="742" customFormat="1" ht="38.25" x14ac:dyDescent="0.2">
      <c r="A97" s="190"/>
      <c r="B97" s="152" t="s">
        <v>145</v>
      </c>
      <c r="C97" s="153" t="s">
        <v>440</v>
      </c>
      <c r="D97" s="154" t="s">
        <v>117</v>
      </c>
      <c r="E97" s="526">
        <v>22</v>
      </c>
      <c r="F97" s="155"/>
      <c r="G97" s="156"/>
      <c r="H97" s="191"/>
    </row>
    <row r="98" spans="1:8" s="742" customFormat="1" x14ac:dyDescent="0.2">
      <c r="A98" s="190"/>
      <c r="B98" s="152"/>
      <c r="C98" s="163"/>
      <c r="D98" s="154"/>
      <c r="E98" s="526"/>
      <c r="F98" s="155"/>
      <c r="G98" s="156"/>
      <c r="H98" s="191"/>
    </row>
    <row r="99" spans="1:8" s="742" customFormat="1" ht="38.25" x14ac:dyDescent="0.2">
      <c r="A99" s="190"/>
      <c r="B99" s="152" t="s">
        <v>146</v>
      </c>
      <c r="C99" s="153" t="s">
        <v>441</v>
      </c>
      <c r="D99" s="154" t="s">
        <v>117</v>
      </c>
      <c r="E99" s="526">
        <v>68</v>
      </c>
      <c r="F99" s="155"/>
      <c r="G99" s="156"/>
      <c r="H99" s="191"/>
    </row>
    <row r="100" spans="1:8" s="742" customFormat="1" x14ac:dyDescent="0.2">
      <c r="A100" s="190"/>
      <c r="B100" s="152"/>
      <c r="C100" s="153"/>
      <c r="D100" s="154"/>
      <c r="E100" s="526"/>
      <c r="F100" s="155"/>
      <c r="G100" s="156"/>
      <c r="H100" s="191"/>
    </row>
    <row r="101" spans="1:8" s="742" customFormat="1" ht="38.25" x14ac:dyDescent="0.2">
      <c r="A101" s="190"/>
      <c r="B101" s="152" t="s">
        <v>147</v>
      </c>
      <c r="C101" s="153" t="s">
        <v>442</v>
      </c>
      <c r="D101" s="154" t="s">
        <v>117</v>
      </c>
      <c r="E101" s="526">
        <f>2.6+7.2+5</f>
        <v>14.8</v>
      </c>
      <c r="F101" s="155"/>
      <c r="G101" s="156"/>
      <c r="H101" s="191"/>
    </row>
    <row r="102" spans="1:8" s="742" customFormat="1" x14ac:dyDescent="0.2">
      <c r="A102" s="190"/>
      <c r="B102" s="152"/>
      <c r="C102" s="153"/>
      <c r="D102" s="154"/>
      <c r="E102" s="526"/>
      <c r="F102" s="155"/>
      <c r="G102" s="156"/>
      <c r="H102" s="191"/>
    </row>
    <row r="103" spans="1:8" s="742" customFormat="1" ht="25.5" x14ac:dyDescent="0.2">
      <c r="A103" s="190"/>
      <c r="B103" s="152" t="s">
        <v>153</v>
      </c>
      <c r="C103" s="153" t="s">
        <v>347</v>
      </c>
      <c r="D103" s="154" t="s">
        <v>116</v>
      </c>
      <c r="E103" s="526">
        <v>160</v>
      </c>
      <c r="F103" s="155"/>
      <c r="G103" s="156"/>
      <c r="H103" s="191"/>
    </row>
    <row r="104" spans="1:8" s="742" customFormat="1" x14ac:dyDescent="0.2">
      <c r="A104" s="190"/>
      <c r="B104" s="152"/>
      <c r="C104" s="153"/>
      <c r="D104" s="154"/>
      <c r="E104" s="526"/>
      <c r="F104" s="155"/>
      <c r="G104" s="156"/>
      <c r="H104" s="191"/>
    </row>
    <row r="105" spans="1:8" s="742" customFormat="1" ht="38.25" x14ac:dyDescent="0.2">
      <c r="A105" s="190"/>
      <c r="B105" s="152" t="s">
        <v>154</v>
      </c>
      <c r="C105" s="153" t="s">
        <v>435</v>
      </c>
      <c r="D105" s="154"/>
      <c r="E105" s="526"/>
      <c r="F105" s="155"/>
      <c r="G105" s="156"/>
      <c r="H105" s="191"/>
    </row>
    <row r="106" spans="1:8" s="742" customFormat="1" x14ac:dyDescent="0.2">
      <c r="A106" s="190"/>
      <c r="B106" s="152" t="s">
        <v>490</v>
      </c>
      <c r="C106" s="520" t="s">
        <v>432</v>
      </c>
      <c r="D106" s="154" t="s">
        <v>10</v>
      </c>
      <c r="E106" s="526">
        <v>2</v>
      </c>
      <c r="F106" s="155"/>
      <c r="G106" s="156"/>
      <c r="H106" s="191"/>
    </row>
    <row r="107" spans="1:8" s="742" customFormat="1" x14ac:dyDescent="0.2">
      <c r="A107" s="190"/>
      <c r="B107" s="152" t="s">
        <v>491</v>
      </c>
      <c r="C107" s="520" t="s">
        <v>433</v>
      </c>
      <c r="D107" s="154" t="s">
        <v>10</v>
      </c>
      <c r="E107" s="526">
        <v>2</v>
      </c>
      <c r="F107" s="155"/>
      <c r="G107" s="156"/>
      <c r="H107" s="191"/>
    </row>
    <row r="108" spans="1:8" s="742" customFormat="1" x14ac:dyDescent="0.2">
      <c r="A108" s="190"/>
      <c r="B108" s="152" t="s">
        <v>663</v>
      </c>
      <c r="C108" s="520" t="s">
        <v>434</v>
      </c>
      <c r="D108" s="154" t="s">
        <v>10</v>
      </c>
      <c r="E108" s="526">
        <v>1</v>
      </c>
      <c r="F108" s="155"/>
      <c r="G108" s="156"/>
      <c r="H108" s="191"/>
    </row>
    <row r="109" spans="1:8" s="742" customFormat="1" x14ac:dyDescent="0.2">
      <c r="A109" s="190"/>
      <c r="B109" s="152"/>
      <c r="C109" s="520"/>
      <c r="D109" s="154"/>
      <c r="E109" s="526"/>
      <c r="F109" s="155"/>
      <c r="G109" s="156"/>
      <c r="H109" s="191"/>
    </row>
    <row r="110" spans="1:8" s="742" customFormat="1" x14ac:dyDescent="0.2">
      <c r="A110" s="190"/>
      <c r="B110" s="152"/>
      <c r="C110" s="153"/>
      <c r="D110" s="154"/>
      <c r="E110" s="526"/>
      <c r="F110" s="155"/>
      <c r="G110" s="156"/>
      <c r="H110" s="191"/>
    </row>
    <row r="111" spans="1:8" s="742" customFormat="1" ht="25.5" x14ac:dyDescent="0.2">
      <c r="A111" s="190"/>
      <c r="B111" s="152" t="s">
        <v>155</v>
      </c>
      <c r="C111" s="153" t="s">
        <v>346</v>
      </c>
      <c r="D111" s="154" t="s">
        <v>117</v>
      </c>
      <c r="E111" s="526">
        <f>23*2+30</f>
        <v>76</v>
      </c>
      <c r="F111" s="155"/>
      <c r="G111" s="156"/>
      <c r="H111" s="191"/>
    </row>
    <row r="112" spans="1:8" s="742" customFormat="1" x14ac:dyDescent="0.2">
      <c r="A112" s="190"/>
      <c r="B112" s="152"/>
      <c r="C112" s="153"/>
      <c r="D112" s="154"/>
      <c r="E112" s="526"/>
      <c r="F112" s="155"/>
      <c r="G112" s="156"/>
      <c r="H112" s="191"/>
    </row>
    <row r="113" spans="1:8" s="742" customFormat="1" ht="25.5" x14ac:dyDescent="0.2">
      <c r="A113" s="190"/>
      <c r="B113" s="358" t="s">
        <v>156</v>
      </c>
      <c r="C113" s="394" t="s">
        <v>431</v>
      </c>
      <c r="D113" s="368" t="s">
        <v>117</v>
      </c>
      <c r="E113" s="902">
        <v>320</v>
      </c>
      <c r="F113" s="361"/>
      <c r="G113" s="189"/>
      <c r="H113" s="191"/>
    </row>
    <row r="114" spans="1:8" s="742" customFormat="1" x14ac:dyDescent="0.2">
      <c r="A114" s="190"/>
      <c r="B114" s="400"/>
      <c r="C114" s="401"/>
      <c r="D114" s="402"/>
      <c r="E114" s="527"/>
      <c r="F114" s="403"/>
      <c r="G114" s="404"/>
      <c r="H114" s="191"/>
    </row>
    <row r="115" spans="1:8" s="742" customFormat="1" ht="13.5" thickBot="1" x14ac:dyDescent="0.25">
      <c r="A115" s="190"/>
      <c r="B115" s="405"/>
      <c r="C115" s="406" t="s">
        <v>353</v>
      </c>
      <c r="D115" s="407"/>
      <c r="E115" s="528"/>
      <c r="F115" s="408"/>
      <c r="G115" s="409"/>
      <c r="H115" s="191"/>
    </row>
    <row r="116" spans="1:8" s="742" customFormat="1" ht="13.5" thickTop="1" x14ac:dyDescent="0.2">
      <c r="A116" s="190"/>
      <c r="B116" s="890"/>
      <c r="C116" s="891"/>
      <c r="D116" s="892"/>
      <c r="E116" s="883"/>
      <c r="F116" s="872"/>
      <c r="G116" s="872"/>
      <c r="H116" s="191"/>
    </row>
    <row r="117" spans="1:8" s="742" customFormat="1" x14ac:dyDescent="0.2">
      <c r="A117" s="190"/>
      <c r="B117" s="890"/>
      <c r="C117" s="140"/>
      <c r="D117" s="892"/>
      <c r="E117" s="883"/>
      <c r="F117" s="872"/>
      <c r="G117" s="872"/>
    </row>
    <row r="118" spans="1:8" s="742" customFormat="1" ht="15" x14ac:dyDescent="0.25">
      <c r="A118" s="190"/>
      <c r="B118" s="897" t="s">
        <v>135</v>
      </c>
      <c r="C118" s="898" t="s">
        <v>188</v>
      </c>
      <c r="D118" s="903"/>
      <c r="E118" s="899"/>
      <c r="F118" s="900"/>
      <c r="G118" s="900"/>
    </row>
    <row r="119" spans="1:8" s="742" customFormat="1" ht="15" x14ac:dyDescent="0.25">
      <c r="A119" s="190"/>
      <c r="B119" s="904"/>
      <c r="C119" s="905"/>
      <c r="D119" s="892"/>
      <c r="E119" s="883"/>
      <c r="F119" s="872"/>
      <c r="G119" s="872"/>
    </row>
    <row r="120" spans="1:8" s="742" customFormat="1" ht="39" customHeight="1" x14ac:dyDescent="0.2">
      <c r="A120" s="190"/>
      <c r="B120" s="152">
        <v>1</v>
      </c>
      <c r="C120" s="153" t="s">
        <v>349</v>
      </c>
      <c r="D120" s="154" t="s">
        <v>110</v>
      </c>
      <c r="E120" s="526">
        <f>3.5+3</f>
        <v>6.5</v>
      </c>
      <c r="F120" s="155"/>
      <c r="G120" s="156"/>
      <c r="H120" s="191"/>
    </row>
    <row r="121" spans="1:8" s="742" customFormat="1" x14ac:dyDescent="0.2">
      <c r="A121" s="190"/>
      <c r="B121" s="152"/>
      <c r="C121" s="153"/>
      <c r="D121" s="154"/>
      <c r="E121" s="526"/>
      <c r="F121" s="155"/>
      <c r="G121" s="156"/>
    </row>
    <row r="122" spans="1:8" s="742" customFormat="1" ht="63.75" x14ac:dyDescent="0.2">
      <c r="A122" s="190"/>
      <c r="B122" s="152" t="s">
        <v>165</v>
      </c>
      <c r="C122" s="153" t="s">
        <v>408</v>
      </c>
      <c r="D122" s="154" t="s">
        <v>110</v>
      </c>
      <c r="E122" s="526">
        <v>8.5</v>
      </c>
      <c r="F122" s="155"/>
      <c r="G122" s="156"/>
    </row>
    <row r="123" spans="1:8" s="742" customFormat="1" x14ac:dyDescent="0.2">
      <c r="A123" s="190"/>
      <c r="B123" s="152"/>
      <c r="C123" s="153"/>
      <c r="D123" s="154"/>
      <c r="E123" s="526"/>
      <c r="F123" s="155"/>
      <c r="G123" s="156"/>
    </row>
    <row r="124" spans="1:8" s="742" customFormat="1" ht="63.75" x14ac:dyDescent="0.2">
      <c r="A124" s="190"/>
      <c r="B124" s="152"/>
      <c r="C124" s="153" t="s">
        <v>437</v>
      </c>
      <c r="D124" s="154" t="s">
        <v>110</v>
      </c>
      <c r="E124" s="526">
        <v>2</v>
      </c>
      <c r="F124" s="155"/>
      <c r="G124" s="156"/>
    </row>
    <row r="125" spans="1:8" s="742" customFormat="1" x14ac:dyDescent="0.2">
      <c r="A125" s="190"/>
      <c r="B125" s="152"/>
      <c r="C125" s="153"/>
      <c r="D125" s="154"/>
      <c r="E125" s="526"/>
      <c r="F125" s="155"/>
      <c r="G125" s="156"/>
    </row>
    <row r="126" spans="1:8" s="742" customFormat="1" ht="63.75" x14ac:dyDescent="0.2">
      <c r="A126" s="190"/>
      <c r="B126" s="152" t="s">
        <v>167</v>
      </c>
      <c r="C126" s="153" t="s">
        <v>436</v>
      </c>
      <c r="D126" s="154" t="s">
        <v>110</v>
      </c>
      <c r="E126" s="526">
        <v>56</v>
      </c>
      <c r="F126" s="155"/>
      <c r="G126" s="156"/>
    </row>
    <row r="127" spans="1:8" s="742" customFormat="1" x14ac:dyDescent="0.2">
      <c r="A127" s="190"/>
      <c r="B127" s="152"/>
      <c r="C127" s="153"/>
      <c r="D127" s="154"/>
      <c r="E127" s="526"/>
      <c r="F127" s="155"/>
      <c r="G127" s="156"/>
    </row>
    <row r="128" spans="1:8" s="742" customFormat="1" ht="63.75" x14ac:dyDescent="0.2">
      <c r="A128" s="190"/>
      <c r="B128" s="152" t="s">
        <v>144</v>
      </c>
      <c r="C128" s="153" t="s">
        <v>410</v>
      </c>
      <c r="D128" s="154" t="s">
        <v>110</v>
      </c>
      <c r="E128" s="526">
        <v>15.6</v>
      </c>
      <c r="F128" s="155"/>
      <c r="G128" s="156"/>
    </row>
    <row r="129" spans="1:8" s="742" customFormat="1" x14ac:dyDescent="0.2">
      <c r="A129" s="190"/>
      <c r="B129" s="152"/>
      <c r="C129" s="153"/>
      <c r="D129" s="154"/>
      <c r="E129" s="526"/>
      <c r="F129" s="155"/>
      <c r="G129" s="156"/>
      <c r="H129" s="503"/>
    </row>
    <row r="130" spans="1:8" s="742" customFormat="1" ht="63.75" x14ac:dyDescent="0.2">
      <c r="A130" s="190"/>
      <c r="B130" s="152" t="s">
        <v>145</v>
      </c>
      <c r="C130" s="153" t="s">
        <v>439</v>
      </c>
      <c r="D130" s="154" t="s">
        <v>110</v>
      </c>
      <c r="E130" s="526">
        <v>4</v>
      </c>
      <c r="F130" s="155"/>
      <c r="G130" s="156"/>
      <c r="H130" s="503"/>
    </row>
    <row r="131" spans="1:8" s="742" customFormat="1" x14ac:dyDescent="0.2">
      <c r="A131" s="190"/>
      <c r="B131" s="152"/>
      <c r="C131" s="153"/>
      <c r="D131" s="154"/>
      <c r="E131" s="526"/>
      <c r="F131" s="155"/>
      <c r="G131" s="156"/>
      <c r="H131" s="503"/>
    </row>
    <row r="132" spans="1:8" s="742" customFormat="1" ht="63.75" x14ac:dyDescent="0.2">
      <c r="A132" s="190"/>
      <c r="B132" s="152" t="s">
        <v>145</v>
      </c>
      <c r="C132" s="153" t="s">
        <v>443</v>
      </c>
      <c r="D132" s="154" t="s">
        <v>110</v>
      </c>
      <c r="E132" s="526">
        <v>6</v>
      </c>
      <c r="F132" s="155"/>
      <c r="G132" s="156"/>
      <c r="H132" s="503"/>
    </row>
    <row r="133" spans="1:8" s="742" customFormat="1" x14ac:dyDescent="0.2">
      <c r="A133" s="190"/>
      <c r="B133" s="152"/>
      <c r="C133" s="153"/>
      <c r="D133" s="154"/>
      <c r="E133" s="526"/>
      <c r="F133" s="155"/>
      <c r="G133" s="156"/>
      <c r="H133" s="503"/>
    </row>
    <row r="134" spans="1:8" s="742" customFormat="1" ht="39" customHeight="1" x14ac:dyDescent="0.2">
      <c r="A134" s="906"/>
      <c r="B134" s="152" t="s">
        <v>146</v>
      </c>
      <c r="C134" s="419" t="s">
        <v>357</v>
      </c>
      <c r="D134" s="154" t="s">
        <v>9</v>
      </c>
      <c r="E134" s="526">
        <f>620+766+160+380+700</f>
        <v>2626</v>
      </c>
      <c r="F134" s="155"/>
      <c r="G134" s="156"/>
      <c r="H134" s="503"/>
    </row>
    <row r="135" spans="1:8" s="742" customFormat="1" x14ac:dyDescent="0.2">
      <c r="A135" s="906"/>
      <c r="B135" s="152"/>
      <c r="C135" s="153"/>
      <c r="D135" s="154"/>
      <c r="E135" s="526"/>
      <c r="F135" s="155"/>
      <c r="G135" s="156"/>
      <c r="H135" s="503"/>
    </row>
    <row r="136" spans="1:8" s="742" customFormat="1" ht="40.5" customHeight="1" x14ac:dyDescent="0.2">
      <c r="A136" s="906"/>
      <c r="B136" s="152" t="s">
        <v>147</v>
      </c>
      <c r="C136" s="419" t="s">
        <v>358</v>
      </c>
      <c r="D136" s="154" t="s">
        <v>9</v>
      </c>
      <c r="E136" s="526">
        <f>25+15+55+250</f>
        <v>345</v>
      </c>
      <c r="F136" s="155"/>
      <c r="G136" s="156"/>
      <c r="H136" s="503"/>
    </row>
    <row r="137" spans="1:8" s="742" customFormat="1" x14ac:dyDescent="0.2">
      <c r="A137" s="906"/>
      <c r="B137" s="152"/>
      <c r="C137" s="153"/>
      <c r="D137" s="154"/>
      <c r="E137" s="526"/>
      <c r="F137" s="155"/>
      <c r="G137" s="156"/>
      <c r="H137" s="503"/>
    </row>
    <row r="138" spans="1:8" s="742" customFormat="1" ht="25.5" x14ac:dyDescent="0.2">
      <c r="A138" s="906"/>
      <c r="B138" s="152" t="s">
        <v>153</v>
      </c>
      <c r="C138" s="418" t="s">
        <v>359</v>
      </c>
      <c r="D138" s="154" t="s">
        <v>9</v>
      </c>
      <c r="E138" s="907">
        <f>480+1500+305+550+500</f>
        <v>3335</v>
      </c>
      <c r="F138" s="155"/>
      <c r="G138" s="156"/>
      <c r="H138" s="191"/>
    </row>
    <row r="139" spans="1:8" s="742" customFormat="1" x14ac:dyDescent="0.2">
      <c r="A139" s="190"/>
      <c r="B139" s="152"/>
      <c r="C139" s="418"/>
      <c r="D139" s="154"/>
      <c r="E139" s="529"/>
      <c r="F139" s="155"/>
      <c r="G139" s="156"/>
      <c r="H139" s="191"/>
    </row>
    <row r="140" spans="1:8" s="742" customFormat="1" ht="38.25" x14ac:dyDescent="0.2">
      <c r="A140" s="190"/>
      <c r="B140" s="152" t="s">
        <v>154</v>
      </c>
      <c r="C140" s="153" t="s">
        <v>444</v>
      </c>
      <c r="D140" s="154" t="s">
        <v>117</v>
      </c>
      <c r="E140" s="526">
        <v>28</v>
      </c>
      <c r="F140" s="155"/>
      <c r="G140" s="156"/>
      <c r="H140" s="191"/>
    </row>
    <row r="141" spans="1:8" s="742" customFormat="1" x14ac:dyDescent="0.2">
      <c r="A141" s="190"/>
      <c r="B141" s="152"/>
      <c r="C141" s="153"/>
      <c r="D141" s="154"/>
      <c r="E141" s="883"/>
      <c r="F141" s="155"/>
      <c r="G141" s="156"/>
      <c r="H141" s="191"/>
    </row>
    <row r="142" spans="1:8" s="742" customFormat="1" ht="38.25" x14ac:dyDescent="0.2">
      <c r="A142" s="190"/>
      <c r="B142" s="152" t="s">
        <v>155</v>
      </c>
      <c r="C142" s="153" t="s">
        <v>356</v>
      </c>
      <c r="D142" s="154" t="s">
        <v>117</v>
      </c>
      <c r="E142" s="526">
        <v>65</v>
      </c>
      <c r="F142" s="155"/>
      <c r="G142" s="156"/>
      <c r="H142" s="191"/>
    </row>
    <row r="143" spans="1:8" s="742" customFormat="1" x14ac:dyDescent="0.2">
      <c r="A143" s="190"/>
      <c r="B143" s="152"/>
      <c r="C143" s="153"/>
      <c r="D143" s="154"/>
      <c r="E143" s="526"/>
      <c r="F143" s="155"/>
      <c r="G143" s="156"/>
      <c r="H143" s="191"/>
    </row>
    <row r="144" spans="1:8" s="742" customFormat="1" ht="63.75" x14ac:dyDescent="0.2">
      <c r="A144" s="190"/>
      <c r="B144" s="358" t="s">
        <v>156</v>
      </c>
      <c r="C144" s="394" t="s">
        <v>355</v>
      </c>
      <c r="D144" s="368" t="s">
        <v>117</v>
      </c>
      <c r="E144" s="902">
        <v>93</v>
      </c>
      <c r="F144" s="361"/>
      <c r="G144" s="189"/>
      <c r="H144" s="191"/>
    </row>
    <row r="145" spans="1:8" s="742" customFormat="1" x14ac:dyDescent="0.2">
      <c r="A145" s="190"/>
      <c r="B145" s="400"/>
      <c r="C145" s="401"/>
      <c r="D145" s="402"/>
      <c r="E145" s="527"/>
      <c r="F145" s="403"/>
      <c r="G145" s="404"/>
      <c r="H145" s="191"/>
    </row>
    <row r="146" spans="1:8" s="742" customFormat="1" ht="13.5" thickBot="1" x14ac:dyDescent="0.25">
      <c r="A146" s="190"/>
      <c r="B146" s="405"/>
      <c r="C146" s="406" t="s">
        <v>348</v>
      </c>
      <c r="D146" s="407"/>
      <c r="E146" s="528"/>
      <c r="F146" s="408"/>
      <c r="G146" s="409"/>
      <c r="H146" s="191"/>
    </row>
    <row r="147" spans="1:8" s="742" customFormat="1" ht="15.75" thickTop="1" x14ac:dyDescent="0.25">
      <c r="A147" s="190"/>
      <c r="B147" s="904"/>
      <c r="C147" s="905"/>
      <c r="D147" s="892"/>
      <c r="E147" s="883"/>
      <c r="F147" s="872"/>
      <c r="G147" s="872"/>
      <c r="H147" s="191"/>
    </row>
    <row r="148" spans="1:8" s="742" customFormat="1" ht="15" x14ac:dyDescent="0.25">
      <c r="A148" s="190"/>
      <c r="B148" s="904"/>
      <c r="C148" s="905"/>
      <c r="D148" s="892"/>
      <c r="E148" s="883"/>
      <c r="F148" s="872"/>
      <c r="G148" s="872"/>
      <c r="H148" s="191"/>
    </row>
    <row r="149" spans="1:8" s="742" customFormat="1" ht="15" x14ac:dyDescent="0.25">
      <c r="A149" s="190"/>
      <c r="B149" s="897" t="s">
        <v>136</v>
      </c>
      <c r="C149" s="898" t="s">
        <v>189</v>
      </c>
      <c r="D149" s="903"/>
      <c r="E149" s="899"/>
      <c r="F149" s="900"/>
      <c r="G149" s="900"/>
      <c r="H149" s="191"/>
    </row>
    <row r="150" spans="1:8" s="742" customFormat="1" ht="15" x14ac:dyDescent="0.25">
      <c r="A150" s="190"/>
      <c r="B150" s="904"/>
      <c r="C150" s="905"/>
      <c r="D150" s="892"/>
      <c r="E150" s="883"/>
      <c r="F150" s="872"/>
      <c r="G150" s="872"/>
      <c r="H150" s="191"/>
    </row>
    <row r="151" spans="1:8" s="742" customFormat="1" ht="89.25" x14ac:dyDescent="0.2">
      <c r="A151" s="906"/>
      <c r="B151" s="152">
        <v>1</v>
      </c>
      <c r="C151" s="153" t="s">
        <v>361</v>
      </c>
      <c r="D151" s="154" t="s">
        <v>117</v>
      </c>
      <c r="E151" s="883">
        <v>85</v>
      </c>
      <c r="F151" s="872"/>
      <c r="G151" s="872"/>
      <c r="H151" s="191"/>
    </row>
    <row r="152" spans="1:8" s="742" customFormat="1" x14ac:dyDescent="0.2">
      <c r="A152" s="190"/>
      <c r="B152" s="152"/>
      <c r="C152" s="153"/>
      <c r="D152" s="154"/>
      <c r="E152" s="521"/>
      <c r="F152" s="503"/>
      <c r="G152" s="503"/>
      <c r="H152" s="191"/>
    </row>
    <row r="153" spans="1:8" s="742" customFormat="1" ht="63.75" x14ac:dyDescent="0.2">
      <c r="A153" s="190"/>
      <c r="B153" s="152" t="s">
        <v>165</v>
      </c>
      <c r="C153" s="153" t="s">
        <v>362</v>
      </c>
      <c r="D153" s="154" t="s">
        <v>117</v>
      </c>
      <c r="E153" s="521">
        <v>296</v>
      </c>
      <c r="F153" s="503"/>
      <c r="G153" s="503"/>
      <c r="H153" s="191"/>
    </row>
    <row r="154" spans="1:8" s="742" customFormat="1" x14ac:dyDescent="0.2">
      <c r="A154" s="190"/>
      <c r="B154" s="152"/>
      <c r="C154" s="153"/>
      <c r="D154" s="154"/>
      <c r="E154" s="521"/>
      <c r="F154" s="503"/>
      <c r="G154" s="503"/>
      <c r="H154" s="191"/>
    </row>
    <row r="155" spans="1:8" s="742" customFormat="1" ht="51" x14ac:dyDescent="0.2">
      <c r="A155" s="190"/>
      <c r="B155" s="152" t="s">
        <v>167</v>
      </c>
      <c r="C155" s="153" t="s">
        <v>363</v>
      </c>
      <c r="D155" s="154" t="s">
        <v>117</v>
      </c>
      <c r="E155" s="521">
        <v>46</v>
      </c>
      <c r="F155" s="503"/>
      <c r="G155" s="503"/>
      <c r="H155" s="191"/>
    </row>
    <row r="156" spans="1:8" s="742" customFormat="1" x14ac:dyDescent="0.2">
      <c r="A156" s="190"/>
      <c r="B156" s="152"/>
      <c r="C156" s="153"/>
      <c r="D156" s="154"/>
      <c r="E156" s="521"/>
      <c r="F156" s="503"/>
      <c r="G156" s="503"/>
      <c r="H156" s="191"/>
    </row>
    <row r="157" spans="1:8" s="742" customFormat="1" ht="38.25" x14ac:dyDescent="0.2">
      <c r="A157" s="190"/>
      <c r="B157" s="152" t="s">
        <v>144</v>
      </c>
      <c r="C157" s="153" t="s">
        <v>367</v>
      </c>
      <c r="D157" s="154" t="s">
        <v>10</v>
      </c>
      <c r="E157" s="521">
        <v>16</v>
      </c>
      <c r="F157" s="503"/>
      <c r="G157" s="503"/>
      <c r="H157" s="191"/>
    </row>
    <row r="158" spans="1:8" s="742" customFormat="1" x14ac:dyDescent="0.2">
      <c r="A158" s="190"/>
      <c r="B158" s="152"/>
      <c r="C158" s="140"/>
      <c r="D158" s="140"/>
      <c r="E158" s="521"/>
      <c r="F158" s="503"/>
      <c r="G158" s="503"/>
      <c r="H158" s="191"/>
    </row>
    <row r="159" spans="1:8" s="742" customFormat="1" ht="63.75" x14ac:dyDescent="0.2">
      <c r="A159" s="190"/>
      <c r="B159" s="152" t="s">
        <v>145</v>
      </c>
      <c r="C159" s="153" t="s">
        <v>900</v>
      </c>
      <c r="D159" s="154" t="s">
        <v>117</v>
      </c>
      <c r="E159" s="521">
        <v>205</v>
      </c>
      <c r="F159" s="503"/>
      <c r="G159" s="503"/>
      <c r="H159" s="191"/>
    </row>
    <row r="160" spans="1:8" s="742" customFormat="1" x14ac:dyDescent="0.2">
      <c r="A160" s="190"/>
      <c r="B160" s="152"/>
      <c r="C160" s="153"/>
      <c r="D160" s="154"/>
      <c r="E160" s="521"/>
      <c r="F160" s="503"/>
      <c r="G160" s="503"/>
      <c r="H160" s="191"/>
    </row>
    <row r="161" spans="1:8" s="742" customFormat="1" ht="63.75" x14ac:dyDescent="0.2">
      <c r="A161" s="190"/>
      <c r="B161" s="152" t="s">
        <v>146</v>
      </c>
      <c r="C161" s="153" t="s">
        <v>901</v>
      </c>
      <c r="D161" s="154" t="s">
        <v>117</v>
      </c>
      <c r="E161" s="521">
        <v>78</v>
      </c>
      <c r="F161" s="503"/>
      <c r="G161" s="503"/>
      <c r="H161" s="191"/>
    </row>
    <row r="162" spans="1:8" s="742" customFormat="1" x14ac:dyDescent="0.2">
      <c r="A162" s="190"/>
      <c r="B162" s="152"/>
      <c r="C162" s="153"/>
      <c r="D162" s="154"/>
      <c r="E162" s="521"/>
      <c r="F162" s="503"/>
      <c r="G162" s="503"/>
      <c r="H162" s="191"/>
    </row>
    <row r="163" spans="1:8" s="742" customFormat="1" ht="51" x14ac:dyDescent="0.2">
      <c r="A163" s="190"/>
      <c r="B163" s="152" t="s">
        <v>147</v>
      </c>
      <c r="C163" s="153" t="s">
        <v>446</v>
      </c>
      <c r="D163" s="154" t="s">
        <v>117</v>
      </c>
      <c r="E163" s="521">
        <v>27</v>
      </c>
      <c r="F163" s="503"/>
      <c r="G163" s="503"/>
      <c r="H163" s="191"/>
    </row>
    <row r="164" spans="1:8" s="742" customFormat="1" x14ac:dyDescent="0.2">
      <c r="A164" s="190"/>
      <c r="B164" s="152"/>
      <c r="C164" s="153"/>
      <c r="D164" s="154"/>
      <c r="E164" s="521"/>
      <c r="F164" s="503"/>
      <c r="G164" s="503"/>
      <c r="H164" s="191"/>
    </row>
    <row r="165" spans="1:8" s="742" customFormat="1" ht="38.25" x14ac:dyDescent="0.2">
      <c r="A165" s="190"/>
      <c r="B165" s="152" t="s">
        <v>153</v>
      </c>
      <c r="C165" s="153" t="s">
        <v>471</v>
      </c>
      <c r="D165" s="154" t="s">
        <v>117</v>
      </c>
      <c r="E165" s="521">
        <v>25</v>
      </c>
      <c r="F165" s="503"/>
      <c r="G165" s="503"/>
      <c r="H165" s="191"/>
    </row>
    <row r="166" spans="1:8" s="742" customFormat="1" x14ac:dyDescent="0.2">
      <c r="A166" s="190"/>
      <c r="B166" s="152"/>
      <c r="C166" s="153"/>
      <c r="D166" s="154"/>
      <c r="E166" s="521"/>
      <c r="F166" s="503"/>
      <c r="G166" s="503"/>
      <c r="H166" s="191"/>
    </row>
    <row r="167" spans="1:8" s="742" customFormat="1" ht="25.5" x14ac:dyDescent="0.2">
      <c r="A167" s="190"/>
      <c r="B167" s="152" t="s">
        <v>154</v>
      </c>
      <c r="C167" s="153" t="s">
        <v>368</v>
      </c>
      <c r="D167" s="154" t="s">
        <v>117</v>
      </c>
      <c r="E167" s="521">
        <v>269</v>
      </c>
      <c r="F167" s="503"/>
      <c r="G167" s="503"/>
      <c r="H167" s="191"/>
    </row>
    <row r="168" spans="1:8" s="742" customFormat="1" x14ac:dyDescent="0.2">
      <c r="A168" s="190"/>
      <c r="B168" s="152"/>
      <c r="C168" s="153"/>
      <c r="D168" s="154"/>
      <c r="E168" s="521"/>
      <c r="F168" s="503"/>
      <c r="G168" s="503"/>
      <c r="H168" s="191"/>
    </row>
    <row r="169" spans="1:8" s="742" customFormat="1" ht="38.25" x14ac:dyDescent="0.2">
      <c r="A169" s="190"/>
      <c r="B169" s="152" t="s">
        <v>155</v>
      </c>
      <c r="C169" s="153" t="s">
        <v>369</v>
      </c>
      <c r="D169" s="154" t="s">
        <v>10</v>
      </c>
      <c r="E169" s="521">
        <v>16</v>
      </c>
      <c r="F169" s="503"/>
      <c r="G169" s="503"/>
      <c r="H169" s="191"/>
    </row>
    <row r="170" spans="1:8" s="742" customFormat="1" x14ac:dyDescent="0.2">
      <c r="A170" s="190"/>
      <c r="B170" s="152"/>
      <c r="C170" s="153"/>
      <c r="D170" s="154"/>
      <c r="E170" s="521"/>
      <c r="F170" s="503"/>
      <c r="G170" s="503"/>
      <c r="H170" s="191"/>
    </row>
    <row r="171" spans="1:8" s="742" customFormat="1" ht="51" x14ac:dyDescent="0.2">
      <c r="A171" s="190"/>
      <c r="B171" s="152" t="s">
        <v>156</v>
      </c>
      <c r="C171" s="766" t="s">
        <v>906</v>
      </c>
      <c r="D171" s="767" t="s">
        <v>117</v>
      </c>
      <c r="E171" s="505">
        <v>12</v>
      </c>
      <c r="F171" s="503"/>
      <c r="G171" s="503"/>
      <c r="H171" s="191"/>
    </row>
    <row r="172" spans="1:8" s="742" customFormat="1" x14ac:dyDescent="0.2">
      <c r="A172" s="190"/>
      <c r="B172" s="152"/>
      <c r="C172" s="153"/>
      <c r="D172" s="154"/>
      <c r="E172" s="521"/>
      <c r="F172" s="503"/>
      <c r="G172" s="503"/>
      <c r="H172" s="191"/>
    </row>
    <row r="173" spans="1:8" s="742" customFormat="1" ht="63.75" x14ac:dyDescent="0.2">
      <c r="A173" s="190"/>
      <c r="B173" s="152" t="s">
        <v>157</v>
      </c>
      <c r="C173" s="766" t="s">
        <v>907</v>
      </c>
      <c r="D173" s="767" t="s">
        <v>117</v>
      </c>
      <c r="E173" s="505">
        <v>26</v>
      </c>
      <c r="F173" s="503"/>
      <c r="G173" s="503"/>
      <c r="H173" s="191"/>
    </row>
    <row r="174" spans="1:8" s="742" customFormat="1" x14ac:dyDescent="0.2">
      <c r="A174" s="190"/>
      <c r="B174" s="152"/>
      <c r="C174" s="153"/>
      <c r="D174" s="154"/>
      <c r="E174" s="521"/>
      <c r="F174" s="503"/>
      <c r="G174" s="503"/>
      <c r="H174" s="191"/>
    </row>
    <row r="175" spans="1:8" s="742" customFormat="1" ht="153" x14ac:dyDescent="0.2">
      <c r="A175" s="190"/>
      <c r="B175" s="411" t="s">
        <v>159</v>
      </c>
      <c r="C175" s="253" t="s">
        <v>370</v>
      </c>
      <c r="D175" s="422" t="s">
        <v>116</v>
      </c>
      <c r="E175" s="521">
        <v>32</v>
      </c>
      <c r="F175" s="503"/>
      <c r="G175" s="503"/>
      <c r="H175" s="191"/>
    </row>
    <row r="176" spans="1:8" s="742" customFormat="1" x14ac:dyDescent="0.2">
      <c r="A176" s="190"/>
      <c r="B176" s="412"/>
      <c r="C176" s="253"/>
      <c r="D176" s="422"/>
      <c r="E176" s="521"/>
      <c r="F176" s="503"/>
      <c r="G176" s="503"/>
      <c r="H176" s="191"/>
    </row>
    <row r="177" spans="1:8" s="742" customFormat="1" ht="65.25" customHeight="1" x14ac:dyDescent="0.2">
      <c r="A177" s="190"/>
      <c r="B177" s="412" t="s">
        <v>161</v>
      </c>
      <c r="C177" s="153" t="s">
        <v>902</v>
      </c>
      <c r="D177" s="154" t="s">
        <v>117</v>
      </c>
      <c r="E177" s="155">
        <v>28</v>
      </c>
      <c r="F177" s="503"/>
      <c r="G177" s="503"/>
      <c r="H177" s="191"/>
    </row>
    <row r="178" spans="1:8" s="742" customFormat="1" ht="12" customHeight="1" x14ac:dyDescent="0.2">
      <c r="A178" s="190"/>
      <c r="B178" s="412"/>
      <c r="C178" s="177"/>
      <c r="D178" s="491"/>
      <c r="E178" s="493"/>
      <c r="F178" s="503"/>
      <c r="G178" s="503"/>
      <c r="H178" s="191"/>
    </row>
    <row r="179" spans="1:8" s="742" customFormat="1" ht="53.25" customHeight="1" x14ac:dyDescent="0.2">
      <c r="A179" s="190"/>
      <c r="B179" s="412" t="s">
        <v>163</v>
      </c>
      <c r="C179" s="177" t="s">
        <v>450</v>
      </c>
      <c r="D179" s="491" t="s">
        <v>116</v>
      </c>
      <c r="E179" s="493">
        <v>68</v>
      </c>
      <c r="F179" s="503"/>
      <c r="G179" s="503"/>
      <c r="H179" s="191"/>
    </row>
    <row r="180" spans="1:8" s="742" customFormat="1" x14ac:dyDescent="0.2">
      <c r="A180" s="190"/>
      <c r="B180" s="412"/>
      <c r="C180" s="253"/>
      <c r="D180" s="422"/>
      <c r="E180" s="521"/>
      <c r="F180" s="503"/>
      <c r="G180" s="503"/>
      <c r="H180" s="191"/>
    </row>
    <row r="181" spans="1:8" s="742" customFormat="1" ht="76.5" customHeight="1" x14ac:dyDescent="0.2">
      <c r="A181" s="190"/>
      <c r="B181" s="417" t="s">
        <v>164</v>
      </c>
      <c r="C181" s="494" t="s">
        <v>947</v>
      </c>
      <c r="D181" s="495" t="s">
        <v>117</v>
      </c>
      <c r="E181" s="521">
        <v>78</v>
      </c>
      <c r="F181" s="503"/>
      <c r="G181" s="503"/>
      <c r="H181" s="191"/>
    </row>
    <row r="182" spans="1:8" s="742" customFormat="1" x14ac:dyDescent="0.2">
      <c r="A182" s="190"/>
      <c r="B182" s="417"/>
      <c r="C182" s="494"/>
      <c r="D182" s="495"/>
      <c r="E182" s="521"/>
      <c r="F182" s="503"/>
      <c r="G182" s="503"/>
      <c r="H182" s="191"/>
    </row>
    <row r="183" spans="1:8" s="742" customFormat="1" ht="98.25" customHeight="1" x14ac:dyDescent="0.2">
      <c r="A183" s="190"/>
      <c r="B183" s="417" t="s">
        <v>202</v>
      </c>
      <c r="C183" s="494" t="s">
        <v>405</v>
      </c>
      <c r="D183" s="495" t="s">
        <v>10</v>
      </c>
      <c r="E183" s="521">
        <v>18</v>
      </c>
      <c r="F183" s="503"/>
      <c r="G183" s="503"/>
      <c r="H183" s="191"/>
    </row>
    <row r="184" spans="1:8" s="742" customFormat="1" ht="14.25" customHeight="1" x14ac:dyDescent="0.2">
      <c r="A184" s="190"/>
      <c r="B184" s="417"/>
      <c r="C184" s="494"/>
      <c r="D184" s="495"/>
      <c r="E184" s="521"/>
      <c r="F184" s="503"/>
      <c r="G184" s="503"/>
      <c r="H184" s="191"/>
    </row>
    <row r="185" spans="1:8" s="742" customFormat="1" ht="223.5" customHeight="1" x14ac:dyDescent="0.2">
      <c r="A185" s="190"/>
      <c r="B185" s="417" t="s">
        <v>214</v>
      </c>
      <c r="C185" s="419" t="s">
        <v>448</v>
      </c>
      <c r="D185" s="495" t="s">
        <v>116</v>
      </c>
      <c r="E185" s="270">
        <v>56</v>
      </c>
      <c r="F185" s="503"/>
      <c r="G185" s="503"/>
      <c r="H185" s="191"/>
    </row>
    <row r="186" spans="1:8" s="742" customFormat="1" x14ac:dyDescent="0.2">
      <c r="A186" s="190"/>
      <c r="B186" s="417"/>
      <c r="C186" s="419"/>
      <c r="D186" s="495"/>
      <c r="E186" s="270"/>
      <c r="F186" s="503"/>
      <c r="G186" s="503"/>
      <c r="H186" s="191"/>
    </row>
    <row r="187" spans="1:8" s="742" customFormat="1" ht="51" x14ac:dyDescent="0.2">
      <c r="A187" s="190"/>
      <c r="B187" s="417" t="s">
        <v>215</v>
      </c>
      <c r="C187" s="494" t="s">
        <v>447</v>
      </c>
      <c r="D187" s="495" t="s">
        <v>117</v>
      </c>
      <c r="E187" s="521">
        <v>250</v>
      </c>
      <c r="F187" s="503"/>
      <c r="G187" s="503"/>
      <c r="H187" s="191"/>
    </row>
    <row r="188" spans="1:8" s="742" customFormat="1" x14ac:dyDescent="0.2">
      <c r="A188" s="190"/>
      <c r="B188" s="417"/>
      <c r="C188" s="494"/>
      <c r="D188" s="495"/>
      <c r="E188" s="521"/>
      <c r="F188" s="503"/>
      <c r="G188" s="503"/>
      <c r="H188" s="191"/>
    </row>
    <row r="189" spans="1:8" s="742" customFormat="1" ht="119.25" customHeight="1" x14ac:dyDescent="0.25">
      <c r="A189" s="190"/>
      <c r="B189" s="769" t="s">
        <v>464</v>
      </c>
      <c r="C189" s="494" t="s">
        <v>452</v>
      </c>
      <c r="D189" s="497" t="s">
        <v>117</v>
      </c>
      <c r="E189" s="498">
        <v>60</v>
      </c>
      <c r="F189" s="503"/>
      <c r="G189" s="503"/>
      <c r="H189" s="191"/>
    </row>
    <row r="190" spans="1:8" s="742" customFormat="1" ht="15" x14ac:dyDescent="0.25">
      <c r="A190" s="190"/>
      <c r="B190" s="769"/>
      <c r="C190" s="908"/>
      <c r="D190" s="497"/>
      <c r="E190" s="498"/>
      <c r="F190" s="503"/>
      <c r="G190" s="503"/>
      <c r="H190" s="191"/>
    </row>
    <row r="191" spans="1:8" s="742" customFormat="1" ht="116.25" customHeight="1" x14ac:dyDescent="0.2">
      <c r="A191" s="190"/>
      <c r="B191" s="413" t="s">
        <v>465</v>
      </c>
      <c r="C191" s="494" t="s">
        <v>453</v>
      </c>
      <c r="D191" s="414" t="s">
        <v>117</v>
      </c>
      <c r="E191" s="500">
        <v>22</v>
      </c>
      <c r="F191" s="503"/>
      <c r="G191" s="503"/>
      <c r="H191" s="191"/>
    </row>
    <row r="192" spans="1:8" s="742" customFormat="1" x14ac:dyDescent="0.2">
      <c r="A192" s="190"/>
      <c r="B192" s="417"/>
      <c r="C192" s="494"/>
      <c r="D192" s="495"/>
      <c r="E192" s="521"/>
      <c r="F192" s="503"/>
      <c r="G192" s="503"/>
      <c r="H192" s="191"/>
    </row>
    <row r="193" spans="1:8" s="742" customFormat="1" ht="89.25" x14ac:dyDescent="0.25">
      <c r="A193" s="190"/>
      <c r="B193" s="769" t="s">
        <v>466</v>
      </c>
      <c r="C193" s="494" t="s">
        <v>457</v>
      </c>
      <c r="D193" s="497" t="s">
        <v>116</v>
      </c>
      <c r="E193" s="521">
        <v>46</v>
      </c>
      <c r="F193" s="503"/>
      <c r="G193" s="503"/>
      <c r="H193" s="191"/>
    </row>
    <row r="194" spans="1:8" s="742" customFormat="1" x14ac:dyDescent="0.2">
      <c r="A194" s="190"/>
      <c r="B194" s="417"/>
      <c r="C194" s="494"/>
      <c r="D194" s="495"/>
      <c r="E194" s="521"/>
      <c r="F194" s="503"/>
      <c r="G194" s="503"/>
      <c r="H194" s="191"/>
    </row>
    <row r="195" spans="1:8" s="742" customFormat="1" ht="51" x14ac:dyDescent="0.2">
      <c r="A195" s="190"/>
      <c r="B195" s="417" t="s">
        <v>467</v>
      </c>
      <c r="C195" s="253" t="s">
        <v>454</v>
      </c>
      <c r="D195" s="495" t="s">
        <v>116</v>
      </c>
      <c r="E195" s="909">
        <v>12.5</v>
      </c>
      <c r="F195" s="503"/>
      <c r="G195" s="503"/>
      <c r="H195" s="191"/>
    </row>
    <row r="196" spans="1:8" s="742" customFormat="1" x14ac:dyDescent="0.2">
      <c r="A196" s="190"/>
      <c r="B196" s="417"/>
      <c r="C196" s="253"/>
      <c r="D196" s="495"/>
      <c r="E196" s="909"/>
      <c r="F196" s="503"/>
      <c r="G196" s="503"/>
      <c r="H196" s="191"/>
    </row>
    <row r="197" spans="1:8" s="742" customFormat="1" ht="25.5" x14ac:dyDescent="0.2">
      <c r="A197" s="190"/>
      <c r="B197" s="417" t="s">
        <v>468</v>
      </c>
      <c r="C197" s="910" t="s">
        <v>455</v>
      </c>
      <c r="D197" s="495" t="s">
        <v>116</v>
      </c>
      <c r="E197" s="270">
        <v>12</v>
      </c>
      <c r="F197" s="503"/>
      <c r="G197" s="503"/>
      <c r="H197" s="191"/>
    </row>
    <row r="198" spans="1:8" s="742" customFormat="1" x14ac:dyDescent="0.2">
      <c r="A198" s="190"/>
      <c r="B198" s="417"/>
      <c r="C198" s="910"/>
      <c r="D198" s="495"/>
      <c r="E198" s="270"/>
      <c r="F198" s="503"/>
      <c r="G198" s="503"/>
      <c r="H198" s="191"/>
    </row>
    <row r="199" spans="1:8" s="742" customFormat="1" ht="38.25" x14ac:dyDescent="0.2">
      <c r="A199" s="190"/>
      <c r="B199" s="417" t="s">
        <v>469</v>
      </c>
      <c r="C199" s="911" t="s">
        <v>456</v>
      </c>
      <c r="D199" s="495" t="s">
        <v>116</v>
      </c>
      <c r="E199" s="270">
        <v>68</v>
      </c>
      <c r="F199" s="503"/>
      <c r="G199" s="503"/>
      <c r="H199" s="191"/>
    </row>
    <row r="200" spans="1:8" s="742" customFormat="1" x14ac:dyDescent="0.2">
      <c r="A200" s="190"/>
      <c r="B200" s="417"/>
      <c r="C200" s="911"/>
      <c r="D200" s="495"/>
      <c r="E200" s="270"/>
      <c r="F200" s="503"/>
      <c r="G200" s="503"/>
      <c r="H200" s="191"/>
    </row>
    <row r="201" spans="1:8" s="742" customFormat="1" ht="51" x14ac:dyDescent="0.2">
      <c r="A201" s="190"/>
      <c r="B201" s="417" t="s">
        <v>470</v>
      </c>
      <c r="C201" s="911" t="s">
        <v>458</v>
      </c>
      <c r="D201" s="495"/>
      <c r="E201" s="270"/>
      <c r="F201" s="503"/>
      <c r="G201" s="503"/>
      <c r="H201" s="191"/>
    </row>
    <row r="202" spans="1:8" s="742" customFormat="1" x14ac:dyDescent="0.2">
      <c r="A202" s="190"/>
      <c r="B202" s="417"/>
      <c r="C202" s="912" t="s">
        <v>459</v>
      </c>
      <c r="D202" s="495" t="s">
        <v>10</v>
      </c>
      <c r="E202" s="270">
        <v>4</v>
      </c>
      <c r="F202" s="503"/>
      <c r="G202" s="503"/>
      <c r="H202" s="191"/>
    </row>
    <row r="203" spans="1:8" s="742" customFormat="1" x14ac:dyDescent="0.2">
      <c r="A203" s="190"/>
      <c r="B203" s="417"/>
      <c r="C203" s="912" t="s">
        <v>460</v>
      </c>
      <c r="D203" s="495" t="s">
        <v>10</v>
      </c>
      <c r="E203" s="270">
        <v>6</v>
      </c>
      <c r="F203" s="503"/>
      <c r="G203" s="503"/>
      <c r="H203" s="191"/>
    </row>
    <row r="204" spans="1:8" s="742" customFormat="1" x14ac:dyDescent="0.2">
      <c r="A204" s="190"/>
      <c r="B204" s="417"/>
      <c r="C204" s="912" t="s">
        <v>461</v>
      </c>
      <c r="D204" s="495" t="s">
        <v>10</v>
      </c>
      <c r="E204" s="270">
        <v>4</v>
      </c>
      <c r="F204" s="503"/>
      <c r="G204" s="503"/>
      <c r="H204" s="191"/>
    </row>
    <row r="205" spans="1:8" s="742" customFormat="1" x14ac:dyDescent="0.2">
      <c r="A205" s="190"/>
      <c r="B205" s="417"/>
      <c r="C205" s="912" t="s">
        <v>462</v>
      </c>
      <c r="D205" s="495" t="s">
        <v>10</v>
      </c>
      <c r="E205" s="270">
        <v>6</v>
      </c>
      <c r="F205" s="503"/>
      <c r="G205" s="503"/>
      <c r="H205" s="191"/>
    </row>
    <row r="206" spans="1:8" s="742" customFormat="1" x14ac:dyDescent="0.2">
      <c r="A206" s="190"/>
      <c r="B206" s="417"/>
      <c r="C206" s="912" t="s">
        <v>463</v>
      </c>
      <c r="D206" s="495" t="s">
        <v>10</v>
      </c>
      <c r="E206" s="270">
        <v>4</v>
      </c>
      <c r="F206" s="503"/>
      <c r="G206" s="503"/>
      <c r="H206" s="191"/>
    </row>
    <row r="207" spans="1:8" s="742" customFormat="1" x14ac:dyDescent="0.2">
      <c r="A207" s="190"/>
      <c r="B207" s="417"/>
      <c r="C207" s="912"/>
      <c r="D207" s="495"/>
      <c r="E207" s="270"/>
      <c r="F207" s="503"/>
      <c r="G207" s="503"/>
      <c r="H207" s="191"/>
    </row>
    <row r="208" spans="1:8" s="742" customFormat="1" ht="38.25" x14ac:dyDescent="0.2">
      <c r="A208" s="190"/>
      <c r="B208" s="417" t="s">
        <v>472</v>
      </c>
      <c r="C208" s="912" t="s">
        <v>673</v>
      </c>
      <c r="D208" s="495" t="s">
        <v>10</v>
      </c>
      <c r="E208" s="270">
        <v>1</v>
      </c>
      <c r="F208" s="503"/>
      <c r="G208" s="503"/>
      <c r="H208" s="191"/>
    </row>
    <row r="209" spans="1:8" s="742" customFormat="1" x14ac:dyDescent="0.2">
      <c r="A209" s="190"/>
      <c r="B209" s="417"/>
      <c r="C209" s="912"/>
      <c r="D209" s="495"/>
      <c r="E209" s="270"/>
      <c r="F209" s="503"/>
      <c r="G209" s="503"/>
      <c r="H209" s="191"/>
    </row>
    <row r="210" spans="1:8" s="742" customFormat="1" ht="51" x14ac:dyDescent="0.2">
      <c r="A210" s="190"/>
      <c r="B210" s="417" t="s">
        <v>473</v>
      </c>
      <c r="C210" s="912" t="s">
        <v>672</v>
      </c>
      <c r="D210" s="495" t="s">
        <v>110</v>
      </c>
      <c r="E210" s="270">
        <v>8</v>
      </c>
      <c r="F210" s="503"/>
      <c r="G210" s="503"/>
      <c r="H210" s="191"/>
    </row>
    <row r="211" spans="1:8" s="742" customFormat="1" x14ac:dyDescent="0.2">
      <c r="A211" s="190"/>
      <c r="B211" s="417"/>
      <c r="C211" s="912"/>
      <c r="D211" s="495"/>
      <c r="E211" s="270"/>
      <c r="F211" s="503"/>
      <c r="G211" s="503"/>
      <c r="H211" s="191"/>
    </row>
    <row r="212" spans="1:8" s="742" customFormat="1" ht="51" x14ac:dyDescent="0.2">
      <c r="A212" s="190"/>
      <c r="B212" s="417" t="s">
        <v>479</v>
      </c>
      <c r="C212" s="912" t="s">
        <v>670</v>
      </c>
      <c r="D212" s="495" t="s">
        <v>110</v>
      </c>
      <c r="E212" s="270">
        <f>1+1.5+4</f>
        <v>6.5</v>
      </c>
      <c r="F212" s="503"/>
      <c r="G212" s="503"/>
      <c r="H212" s="191"/>
    </row>
    <row r="213" spans="1:8" s="742" customFormat="1" x14ac:dyDescent="0.2">
      <c r="A213" s="190"/>
      <c r="B213" s="417"/>
      <c r="C213" s="690"/>
      <c r="D213" s="495"/>
      <c r="E213" s="270"/>
      <c r="F213" s="503"/>
      <c r="G213" s="503"/>
      <c r="H213" s="191"/>
    </row>
    <row r="214" spans="1:8" s="742" customFormat="1" ht="51" x14ac:dyDescent="0.2">
      <c r="A214" s="190"/>
      <c r="B214" s="417" t="s">
        <v>480</v>
      </c>
      <c r="C214" s="912" t="s">
        <v>671</v>
      </c>
      <c r="D214" s="495" t="s">
        <v>110</v>
      </c>
      <c r="E214" s="270">
        <v>7.8</v>
      </c>
      <c r="F214" s="503"/>
      <c r="G214" s="503"/>
      <c r="H214" s="191"/>
    </row>
    <row r="215" spans="1:8" s="742" customFormat="1" x14ac:dyDescent="0.2">
      <c r="A215" s="190"/>
      <c r="B215" s="417"/>
      <c r="C215" s="912"/>
      <c r="D215" s="495"/>
      <c r="E215" s="270"/>
      <c r="F215" s="503"/>
      <c r="G215" s="503"/>
      <c r="H215" s="191"/>
    </row>
    <row r="216" spans="1:8" s="742" customFormat="1" ht="63.75" x14ac:dyDescent="0.2">
      <c r="A216" s="190"/>
      <c r="B216" s="413" t="s">
        <v>481</v>
      </c>
      <c r="C216" s="1127" t="s">
        <v>948</v>
      </c>
      <c r="D216" s="414" t="s">
        <v>117</v>
      </c>
      <c r="E216" s="500">
        <v>6.3</v>
      </c>
      <c r="F216" s="503"/>
      <c r="G216" s="503"/>
      <c r="H216" s="191"/>
    </row>
    <row r="217" spans="1:8" s="742" customFormat="1" x14ac:dyDescent="0.2">
      <c r="A217" s="190"/>
      <c r="B217" s="417"/>
      <c r="C217" s="912"/>
      <c r="D217" s="495"/>
      <c r="E217" s="270"/>
      <c r="F217" s="503"/>
      <c r="G217" s="503"/>
      <c r="H217" s="191"/>
    </row>
    <row r="218" spans="1:8" s="742" customFormat="1" ht="192.75" customHeight="1" x14ac:dyDescent="0.2">
      <c r="A218" s="190"/>
      <c r="B218" s="417" t="s">
        <v>482</v>
      </c>
      <c r="C218" s="751" t="s">
        <v>935</v>
      </c>
      <c r="D218" s="913" t="s">
        <v>117</v>
      </c>
      <c r="E218" s="495">
        <v>15</v>
      </c>
      <c r="F218" s="503"/>
      <c r="G218" s="503"/>
      <c r="H218" s="191"/>
    </row>
    <row r="219" spans="1:8" s="742" customFormat="1" x14ac:dyDescent="0.2">
      <c r="A219" s="190"/>
      <c r="B219" s="417"/>
      <c r="C219" s="912"/>
      <c r="D219" s="495"/>
      <c r="E219" s="270"/>
      <c r="F219" s="503"/>
      <c r="G219" s="503"/>
      <c r="H219" s="191"/>
    </row>
    <row r="220" spans="1:8" s="742" customFormat="1" ht="303" customHeight="1" x14ac:dyDescent="0.2">
      <c r="A220" s="190"/>
      <c r="B220" s="417" t="s">
        <v>674</v>
      </c>
      <c r="C220" s="1127" t="s">
        <v>899</v>
      </c>
      <c r="D220" s="913" t="s">
        <v>117</v>
      </c>
      <c r="E220" s="780">
        <v>4.5</v>
      </c>
      <c r="F220" s="503"/>
      <c r="G220" s="503"/>
      <c r="H220" s="191"/>
    </row>
    <row r="221" spans="1:8" s="742" customFormat="1" ht="15.95" customHeight="1" x14ac:dyDescent="0.2">
      <c r="A221" s="190"/>
      <c r="B221" s="417"/>
      <c r="C221" s="1127"/>
      <c r="D221" s="913"/>
      <c r="E221" s="780"/>
      <c r="F221" s="503"/>
      <c r="G221" s="503"/>
      <c r="H221" s="191"/>
    </row>
    <row r="222" spans="1:8" s="742" customFormat="1" ht="38.25" x14ac:dyDescent="0.2">
      <c r="A222" s="190"/>
      <c r="B222" s="152" t="s">
        <v>675</v>
      </c>
      <c r="C222" s="1127" t="s">
        <v>679</v>
      </c>
      <c r="D222" s="154"/>
      <c r="E222" s="521">
        <v>210</v>
      </c>
      <c r="F222" s="503"/>
      <c r="G222" s="503"/>
      <c r="H222" s="191"/>
    </row>
    <row r="223" spans="1:8" s="742" customFormat="1" x14ac:dyDescent="0.2">
      <c r="A223" s="190"/>
      <c r="B223" s="358"/>
      <c r="C223" s="1127"/>
      <c r="D223" s="491"/>
      <c r="E223" s="521"/>
      <c r="F223" s="503"/>
      <c r="G223" s="503"/>
      <c r="H223" s="191"/>
    </row>
    <row r="224" spans="1:8" s="742" customFormat="1" ht="76.5" x14ac:dyDescent="0.2">
      <c r="A224" s="190"/>
      <c r="B224" s="358" t="s">
        <v>676</v>
      </c>
      <c r="C224" s="177" t="s">
        <v>478</v>
      </c>
      <c r="D224" s="491" t="s">
        <v>117</v>
      </c>
      <c r="E224" s="521">
        <v>210</v>
      </c>
      <c r="F224" s="503"/>
      <c r="G224" s="503"/>
      <c r="H224" s="191"/>
    </row>
    <row r="225" spans="1:8" s="742" customFormat="1" x14ac:dyDescent="0.2">
      <c r="A225" s="190"/>
      <c r="B225" s="358"/>
      <c r="C225" s="177"/>
      <c r="D225" s="491"/>
      <c r="E225" s="521"/>
      <c r="F225" s="503"/>
      <c r="G225" s="503"/>
      <c r="H225" s="191"/>
    </row>
    <row r="226" spans="1:8" s="742" customFormat="1" ht="38.25" x14ac:dyDescent="0.2">
      <c r="A226" s="190"/>
      <c r="B226" s="358" t="s">
        <v>945</v>
      </c>
      <c r="C226" s="177" t="s">
        <v>477</v>
      </c>
      <c r="D226" s="491" t="s">
        <v>117</v>
      </c>
      <c r="E226" s="521">
        <v>65</v>
      </c>
      <c r="F226" s="503"/>
      <c r="G226" s="503"/>
      <c r="H226" s="191"/>
    </row>
    <row r="227" spans="1:8" s="742" customFormat="1" x14ac:dyDescent="0.2">
      <c r="A227" s="190"/>
      <c r="B227" s="358"/>
      <c r="C227" s="177"/>
      <c r="D227" s="491"/>
      <c r="E227" s="521"/>
      <c r="F227" s="503"/>
      <c r="G227" s="503"/>
      <c r="H227" s="191"/>
    </row>
    <row r="228" spans="1:8" s="742" customFormat="1" ht="38.25" x14ac:dyDescent="0.2">
      <c r="A228" s="190"/>
      <c r="B228" s="358" t="s">
        <v>946</v>
      </c>
      <c r="C228" s="394" t="s">
        <v>896</v>
      </c>
      <c r="F228" s="503"/>
      <c r="G228" s="503"/>
      <c r="H228" s="191"/>
    </row>
    <row r="229" spans="1:8" s="742" customFormat="1" x14ac:dyDescent="0.2">
      <c r="A229" s="190"/>
      <c r="B229" s="358"/>
      <c r="C229" s="765" t="s">
        <v>897</v>
      </c>
      <c r="D229" s="368" t="s">
        <v>196</v>
      </c>
      <c r="E229" s="521">
        <v>15</v>
      </c>
      <c r="F229" s="503"/>
      <c r="G229" s="503"/>
      <c r="H229" s="191"/>
    </row>
    <row r="230" spans="1:8" s="742" customFormat="1" x14ac:dyDescent="0.2">
      <c r="A230" s="190"/>
      <c r="B230" s="358"/>
      <c r="C230" s="765" t="s">
        <v>898</v>
      </c>
      <c r="D230" s="368" t="s">
        <v>196</v>
      </c>
      <c r="E230" s="521">
        <v>15</v>
      </c>
      <c r="F230" s="503"/>
      <c r="G230" s="503"/>
      <c r="H230" s="191"/>
    </row>
    <row r="231" spans="1:8" s="742" customFormat="1" x14ac:dyDescent="0.2">
      <c r="A231" s="190"/>
      <c r="B231" s="358"/>
      <c r="C231" s="177"/>
      <c r="D231" s="491"/>
      <c r="E231" s="521"/>
      <c r="F231" s="503"/>
      <c r="G231" s="503"/>
      <c r="H231" s="191"/>
    </row>
    <row r="232" spans="1:8" s="742" customFormat="1" x14ac:dyDescent="0.2">
      <c r="A232" s="190"/>
      <c r="B232" s="358" t="s">
        <v>949</v>
      </c>
      <c r="C232" s="1127" t="s">
        <v>278</v>
      </c>
      <c r="D232" s="414" t="s">
        <v>279</v>
      </c>
      <c r="E232" s="521">
        <v>0.1</v>
      </c>
      <c r="F232" s="503"/>
      <c r="G232" s="503"/>
      <c r="H232" s="191"/>
    </row>
    <row r="233" spans="1:8" s="742" customFormat="1" x14ac:dyDescent="0.2">
      <c r="A233" s="190"/>
      <c r="B233" s="400"/>
      <c r="C233" s="401"/>
      <c r="D233" s="402"/>
      <c r="E233" s="527"/>
      <c r="F233" s="403"/>
      <c r="G233" s="404"/>
      <c r="H233" s="191"/>
    </row>
    <row r="234" spans="1:8" s="742" customFormat="1" ht="13.5" thickBot="1" x14ac:dyDescent="0.25">
      <c r="A234" s="190"/>
      <c r="B234" s="405"/>
      <c r="C234" s="406" t="s">
        <v>360</v>
      </c>
      <c r="D234" s="407"/>
      <c r="E234" s="528"/>
      <c r="F234" s="408"/>
      <c r="G234" s="409"/>
      <c r="H234" s="191"/>
    </row>
    <row r="235" spans="1:8" s="742" customFormat="1" ht="13.5" thickTop="1" x14ac:dyDescent="0.2">
      <c r="A235" s="190"/>
      <c r="B235" s="873"/>
      <c r="C235" s="191"/>
      <c r="D235" s="501"/>
      <c r="E235" s="521"/>
      <c r="F235" s="503"/>
      <c r="G235" s="503"/>
      <c r="H235" s="191"/>
    </row>
    <row r="236" spans="1:8" s="742" customFormat="1" x14ac:dyDescent="0.2">
      <c r="A236" s="190"/>
      <c r="B236" s="873"/>
      <c r="C236" s="191"/>
      <c r="D236" s="501"/>
      <c r="E236" s="521"/>
      <c r="F236" s="503"/>
      <c r="G236" s="503"/>
      <c r="H236" s="191"/>
    </row>
    <row r="237" spans="1:8" s="742" customFormat="1" x14ac:dyDescent="0.2">
      <c r="A237" s="190"/>
      <c r="B237" s="771" t="s">
        <v>922</v>
      </c>
      <c r="C237" s="772" t="s">
        <v>921</v>
      </c>
      <c r="D237" s="773"/>
      <c r="E237" s="773"/>
      <c r="F237" s="774"/>
      <c r="G237" s="775"/>
      <c r="H237" s="191"/>
    </row>
    <row r="238" spans="1:8" s="742" customFormat="1" x14ac:dyDescent="0.2">
      <c r="A238" s="190"/>
      <c r="B238" s="415"/>
      <c r="C238" s="776"/>
      <c r="D238" s="416"/>
      <c r="E238" s="416"/>
      <c r="F238" s="777"/>
      <c r="G238" s="777"/>
      <c r="H238" s="191"/>
    </row>
    <row r="239" spans="1:8" s="742" customFormat="1" ht="63.75" x14ac:dyDescent="0.2">
      <c r="A239" s="190"/>
      <c r="B239" s="413" t="s">
        <v>107</v>
      </c>
      <c r="C239" s="1127" t="s">
        <v>910</v>
      </c>
      <c r="D239" s="414" t="s">
        <v>117</v>
      </c>
      <c r="E239" s="500">
        <v>145</v>
      </c>
      <c r="F239" s="500"/>
      <c r="G239" s="500"/>
      <c r="H239" s="191"/>
    </row>
    <row r="240" spans="1:8" s="742" customFormat="1" x14ac:dyDescent="0.2">
      <c r="A240" s="190"/>
      <c r="B240" s="417"/>
      <c r="C240" s="778"/>
      <c r="D240" s="779"/>
      <c r="E240" s="779"/>
      <c r="F240" s="780"/>
      <c r="G240" s="780"/>
      <c r="H240" s="191"/>
    </row>
    <row r="241" spans="1:8" s="742" customFormat="1" ht="51" x14ac:dyDescent="0.2">
      <c r="A241" s="190"/>
      <c r="B241" s="413" t="s">
        <v>165</v>
      </c>
      <c r="C241" s="1127" t="s">
        <v>924</v>
      </c>
      <c r="D241" s="414" t="s">
        <v>117</v>
      </c>
      <c r="E241" s="500">
        <v>350</v>
      </c>
      <c r="F241" s="500"/>
      <c r="G241" s="500"/>
      <c r="H241" s="191"/>
    </row>
    <row r="242" spans="1:8" s="742" customFormat="1" x14ac:dyDescent="0.2">
      <c r="A242" s="190"/>
      <c r="B242" s="415"/>
      <c r="C242" s="776"/>
      <c r="D242" s="416"/>
      <c r="E242" s="416"/>
      <c r="F242" s="777"/>
      <c r="G242" s="777"/>
      <c r="H242" s="191"/>
    </row>
    <row r="243" spans="1:8" s="742" customFormat="1" ht="114.75" x14ac:dyDescent="0.2">
      <c r="A243" s="190"/>
      <c r="B243" s="413" t="s">
        <v>167</v>
      </c>
      <c r="C243" s="1127" t="s">
        <v>911</v>
      </c>
      <c r="D243" s="414" t="s">
        <v>117</v>
      </c>
      <c r="E243" s="500">
        <v>35</v>
      </c>
      <c r="F243" s="500"/>
      <c r="G243" s="500"/>
      <c r="H243" s="191"/>
    </row>
    <row r="244" spans="1:8" s="742" customFormat="1" x14ac:dyDescent="0.2">
      <c r="A244" s="190"/>
      <c r="B244" s="417"/>
      <c r="C244" s="778"/>
      <c r="D244" s="779"/>
      <c r="E244" s="779"/>
      <c r="F244" s="780"/>
      <c r="G244" s="780"/>
      <c r="H244" s="191"/>
    </row>
    <row r="245" spans="1:8" s="742" customFormat="1" ht="89.25" x14ac:dyDescent="0.2">
      <c r="A245" s="190"/>
      <c r="B245" s="413" t="s">
        <v>144</v>
      </c>
      <c r="C245" s="1127" t="s">
        <v>912</v>
      </c>
      <c r="D245" s="414" t="s">
        <v>10</v>
      </c>
      <c r="E245" s="500">
        <v>2</v>
      </c>
      <c r="F245" s="500"/>
      <c r="G245" s="500"/>
      <c r="H245" s="191"/>
    </row>
    <row r="246" spans="1:8" s="742" customFormat="1" x14ac:dyDescent="0.2">
      <c r="A246" s="190"/>
      <c r="B246" s="417"/>
      <c r="C246" s="778"/>
      <c r="D246" s="779"/>
      <c r="E246" s="779"/>
      <c r="F246" s="780"/>
      <c r="G246" s="780" t="str">
        <f t="shared" ref="G246:G258" si="0">IF(E246&gt;0,ROUND((F246*E246),2),"")</f>
        <v/>
      </c>
      <c r="H246" s="191"/>
    </row>
    <row r="247" spans="1:8" s="742" customFormat="1" ht="38.25" x14ac:dyDescent="0.2">
      <c r="A247" s="190"/>
      <c r="B247" s="413" t="s">
        <v>145</v>
      </c>
      <c r="C247" s="1127" t="s">
        <v>913</v>
      </c>
      <c r="D247" s="414" t="s">
        <v>117</v>
      </c>
      <c r="E247" s="500">
        <v>76</v>
      </c>
      <c r="F247" s="500"/>
      <c r="G247" s="500"/>
      <c r="H247" s="191"/>
    </row>
    <row r="248" spans="1:8" s="742" customFormat="1" x14ac:dyDescent="0.2">
      <c r="A248" s="190"/>
      <c r="B248" s="417"/>
      <c r="C248" s="778"/>
      <c r="D248" s="779"/>
      <c r="E248" s="779"/>
      <c r="F248" s="780"/>
      <c r="G248" s="780" t="str">
        <f t="shared" si="0"/>
        <v/>
      </c>
      <c r="H248" s="191"/>
    </row>
    <row r="249" spans="1:8" s="742" customFormat="1" ht="55.5" customHeight="1" x14ac:dyDescent="0.2">
      <c r="A249" s="190"/>
      <c r="B249" s="413" t="s">
        <v>146</v>
      </c>
      <c r="C249" s="1127" t="s">
        <v>914</v>
      </c>
      <c r="D249" s="414" t="s">
        <v>117</v>
      </c>
      <c r="E249" s="500">
        <v>95</v>
      </c>
      <c r="F249" s="500"/>
      <c r="G249" s="500"/>
      <c r="H249" s="191"/>
    </row>
    <row r="250" spans="1:8" s="742" customFormat="1" x14ac:dyDescent="0.2">
      <c r="A250" s="190"/>
      <c r="B250" s="417"/>
      <c r="C250" s="778"/>
      <c r="D250" s="779"/>
      <c r="E250" s="779"/>
      <c r="F250" s="780"/>
      <c r="G250" s="780" t="str">
        <f t="shared" ref="G250" si="1">IF(E250&gt;0,ROUND((F250*E250),2),"")</f>
        <v/>
      </c>
      <c r="H250" s="191"/>
    </row>
    <row r="251" spans="1:8" s="742" customFormat="1" ht="127.5" x14ac:dyDescent="0.2">
      <c r="A251" s="190"/>
      <c r="B251" s="413" t="s">
        <v>147</v>
      </c>
      <c r="C251" s="1127" t="s">
        <v>915</v>
      </c>
      <c r="D251" s="414" t="s">
        <v>117</v>
      </c>
      <c r="E251" s="500">
        <v>48</v>
      </c>
      <c r="F251" s="500"/>
      <c r="G251" s="500"/>
      <c r="H251" s="191"/>
    </row>
    <row r="252" spans="1:8" s="742" customFormat="1" x14ac:dyDescent="0.2">
      <c r="A252" s="190"/>
      <c r="B252" s="417"/>
      <c r="C252" s="778"/>
      <c r="D252" s="779"/>
      <c r="E252" s="779"/>
      <c r="F252" s="780"/>
      <c r="G252" s="780" t="str">
        <f t="shared" ref="G252" si="2">IF(E252&gt;0,ROUND((F252*E252),2),"")</f>
        <v/>
      </c>
      <c r="H252" s="191"/>
    </row>
    <row r="253" spans="1:8" s="742" customFormat="1" ht="51" x14ac:dyDescent="0.2">
      <c r="A253" s="190"/>
      <c r="B253" s="413" t="s">
        <v>153</v>
      </c>
      <c r="C253" s="1127" t="s">
        <v>916</v>
      </c>
      <c r="D253" s="414" t="s">
        <v>117</v>
      </c>
      <c r="E253" s="500">
        <v>155</v>
      </c>
      <c r="F253" s="500"/>
      <c r="G253" s="500"/>
      <c r="H253" s="191"/>
    </row>
    <row r="254" spans="1:8" s="742" customFormat="1" x14ac:dyDescent="0.2">
      <c r="A254" s="190"/>
      <c r="B254" s="417"/>
      <c r="C254" s="778"/>
      <c r="D254" s="779"/>
      <c r="E254" s="779"/>
      <c r="F254" s="780"/>
      <c r="G254" s="780" t="str">
        <f t="shared" ref="G254" si="3">IF(E254&gt;0,ROUND((F254*E254),2),"")</f>
        <v/>
      </c>
      <c r="H254" s="191"/>
    </row>
    <row r="255" spans="1:8" s="742" customFormat="1" ht="51" x14ac:dyDescent="0.2">
      <c r="A255" s="190"/>
      <c r="B255" s="413" t="s">
        <v>154</v>
      </c>
      <c r="C255" s="1127" t="s">
        <v>917</v>
      </c>
      <c r="D255" s="414" t="s">
        <v>262</v>
      </c>
      <c r="E255" s="500">
        <v>35</v>
      </c>
      <c r="F255" s="500"/>
      <c r="G255" s="500"/>
      <c r="H255" s="191"/>
    </row>
    <row r="256" spans="1:8" s="742" customFormat="1" x14ac:dyDescent="0.2">
      <c r="A256" s="190"/>
      <c r="B256" s="417"/>
      <c r="C256" s="778"/>
      <c r="D256" s="779"/>
      <c r="E256" s="779"/>
      <c r="F256" s="780"/>
      <c r="G256" s="780" t="str">
        <f t="shared" ref="G256" si="4">IF(E256&gt;0,ROUND((F256*E256),2),"")</f>
        <v/>
      </c>
      <c r="H256" s="191"/>
    </row>
    <row r="257" spans="1:8" s="742" customFormat="1" ht="89.25" x14ac:dyDescent="0.2">
      <c r="A257" s="190"/>
      <c r="B257" s="413" t="s">
        <v>155</v>
      </c>
      <c r="C257" s="1127" t="s">
        <v>918</v>
      </c>
      <c r="D257" s="414" t="s">
        <v>117</v>
      </c>
      <c r="E257" s="500">
        <v>155</v>
      </c>
      <c r="F257" s="500"/>
      <c r="G257" s="500"/>
      <c r="H257" s="191"/>
    </row>
    <row r="258" spans="1:8" s="742" customFormat="1" x14ac:dyDescent="0.2">
      <c r="A258" s="190"/>
      <c r="B258" s="417"/>
      <c r="C258" s="778"/>
      <c r="D258" s="779"/>
      <c r="E258" s="779"/>
      <c r="F258" s="780"/>
      <c r="G258" s="780" t="str">
        <f t="shared" si="0"/>
        <v/>
      </c>
      <c r="H258" s="191"/>
    </row>
    <row r="259" spans="1:8" s="742" customFormat="1" ht="159" customHeight="1" x14ac:dyDescent="0.2">
      <c r="A259" s="190"/>
      <c r="B259" s="413" t="s">
        <v>159</v>
      </c>
      <c r="C259" s="1127" t="s">
        <v>919</v>
      </c>
      <c r="D259" s="414" t="s">
        <v>10</v>
      </c>
      <c r="E259" s="500">
        <v>8</v>
      </c>
      <c r="F259" s="500"/>
      <c r="G259" s="500"/>
      <c r="H259" s="191"/>
    </row>
    <row r="260" spans="1:8" s="742" customFormat="1" ht="15.95" customHeight="1" x14ac:dyDescent="0.2">
      <c r="A260" s="190"/>
      <c r="B260" s="413"/>
      <c r="C260" s="1127"/>
      <c r="D260" s="414"/>
      <c r="E260" s="500"/>
      <c r="F260" s="500"/>
      <c r="G260" s="500"/>
      <c r="H260" s="191"/>
    </row>
    <row r="261" spans="1:8" s="742" customFormat="1" ht="62.25" customHeight="1" x14ac:dyDescent="0.25">
      <c r="A261" s="190"/>
      <c r="B261" s="768" t="s">
        <v>161</v>
      </c>
      <c r="C261" s="770" t="s">
        <v>451</v>
      </c>
      <c r="D261" s="423" t="s">
        <v>117</v>
      </c>
      <c r="E261" s="914">
        <v>132</v>
      </c>
      <c r="F261" s="500"/>
      <c r="G261" s="500"/>
      <c r="H261" s="191"/>
    </row>
    <row r="262" spans="1:8" s="742" customFormat="1" x14ac:dyDescent="0.2">
      <c r="A262" s="190"/>
      <c r="B262" s="417"/>
      <c r="C262" s="778"/>
      <c r="D262" s="779"/>
      <c r="E262" s="779"/>
      <c r="F262" s="780"/>
      <c r="G262" s="780"/>
      <c r="H262" s="191"/>
    </row>
    <row r="263" spans="1:8" s="742" customFormat="1" x14ac:dyDescent="0.2">
      <c r="A263" s="190"/>
      <c r="B263" s="413" t="s">
        <v>163</v>
      </c>
      <c r="C263" s="1127" t="s">
        <v>278</v>
      </c>
      <c r="D263" s="779"/>
      <c r="E263" s="779"/>
      <c r="F263" s="780"/>
      <c r="G263" s="500"/>
      <c r="H263" s="191"/>
    </row>
    <row r="264" spans="1:8" s="742" customFormat="1" x14ac:dyDescent="0.2">
      <c r="A264" s="190"/>
      <c r="B264" s="428"/>
      <c r="C264" s="429"/>
      <c r="D264" s="427"/>
      <c r="E264" s="425"/>
      <c r="F264" s="425"/>
      <c r="G264" s="426"/>
      <c r="H264" s="191"/>
    </row>
    <row r="265" spans="1:8" s="742" customFormat="1" ht="13.5" thickBot="1" x14ac:dyDescent="0.25">
      <c r="A265" s="190"/>
      <c r="B265" s="430"/>
      <c r="C265" s="406" t="s">
        <v>920</v>
      </c>
      <c r="D265" s="407"/>
      <c r="E265" s="408"/>
      <c r="F265" s="408"/>
      <c r="G265" s="409"/>
      <c r="H265" s="191"/>
    </row>
    <row r="266" spans="1:8" s="742" customFormat="1" ht="13.5" thickTop="1" x14ac:dyDescent="0.2">
      <c r="A266" s="190"/>
      <c r="B266" s="873"/>
      <c r="C266" s="191"/>
      <c r="D266" s="501"/>
      <c r="E266" s="521"/>
      <c r="F266" s="503"/>
      <c r="G266" s="503"/>
      <c r="H266" s="191"/>
    </row>
    <row r="267" spans="1:8" s="742" customFormat="1" x14ac:dyDescent="0.2">
      <c r="A267" s="190"/>
      <c r="B267" s="873"/>
      <c r="C267" s="191"/>
      <c r="D267" s="501"/>
      <c r="E267" s="521"/>
      <c r="F267" s="503"/>
      <c r="G267" s="503"/>
      <c r="H267" s="191"/>
    </row>
    <row r="268" spans="1:8" s="742" customFormat="1" ht="15" x14ac:dyDescent="0.25">
      <c r="A268" s="190"/>
      <c r="B268" s="897" t="s">
        <v>224</v>
      </c>
      <c r="C268" s="898" t="s">
        <v>191</v>
      </c>
      <c r="D268" s="789"/>
      <c r="E268" s="783"/>
      <c r="F268" s="784"/>
      <c r="G268" s="784"/>
      <c r="H268" s="191"/>
    </row>
    <row r="269" spans="1:8" s="742" customFormat="1" ht="15" x14ac:dyDescent="0.25">
      <c r="A269" s="190"/>
      <c r="B269" s="904"/>
      <c r="C269" s="905"/>
      <c r="D269" s="501"/>
      <c r="E269" s="521"/>
      <c r="F269" s="503"/>
      <c r="G269" s="503"/>
      <c r="H269" s="191"/>
    </row>
    <row r="270" spans="1:8" s="742" customFormat="1" ht="102" x14ac:dyDescent="0.2">
      <c r="A270" s="531"/>
      <c r="B270" s="915">
        <v>1</v>
      </c>
      <c r="C270" s="1127" t="s">
        <v>909</v>
      </c>
      <c r="D270" s="414" t="s">
        <v>10</v>
      </c>
      <c r="E270" s="500">
        <v>2</v>
      </c>
      <c r="F270" s="503"/>
      <c r="G270" s="503"/>
      <c r="H270" s="191"/>
    </row>
    <row r="271" spans="1:8" s="742" customFormat="1" ht="15" x14ac:dyDescent="0.25">
      <c r="A271" s="531"/>
      <c r="B271" s="915"/>
      <c r="C271" s="905"/>
      <c r="D271" s="501"/>
      <c r="E271" s="521"/>
      <c r="F271" s="503"/>
      <c r="G271" s="503"/>
      <c r="H271" s="191"/>
    </row>
    <row r="272" spans="1:8" s="742" customFormat="1" ht="103.5" customHeight="1" x14ac:dyDescent="0.2">
      <c r="A272" s="531"/>
      <c r="B272" s="915">
        <v>2</v>
      </c>
      <c r="C272" s="1127" t="s">
        <v>908</v>
      </c>
      <c r="D272" s="414" t="s">
        <v>10</v>
      </c>
      <c r="E272" s="500">
        <v>2</v>
      </c>
      <c r="F272" s="503"/>
      <c r="G272" s="503"/>
      <c r="H272" s="191"/>
    </row>
    <row r="273" spans="1:8" s="742" customFormat="1" ht="15" x14ac:dyDescent="0.25">
      <c r="A273" s="531"/>
      <c r="B273" s="915"/>
      <c r="C273" s="905"/>
      <c r="D273" s="501"/>
      <c r="E273" s="521"/>
      <c r="F273" s="503"/>
      <c r="G273" s="503"/>
      <c r="H273" s="191"/>
    </row>
    <row r="274" spans="1:8" s="742" customFormat="1" ht="63.75" x14ac:dyDescent="0.2">
      <c r="A274" s="531"/>
      <c r="B274" s="916">
        <v>3</v>
      </c>
      <c r="C274" s="917" t="s">
        <v>483</v>
      </c>
      <c r="D274" s="192" t="s">
        <v>116</v>
      </c>
      <c r="E274" s="697">
        <v>1.8</v>
      </c>
      <c r="F274" s="503"/>
      <c r="G274" s="503"/>
      <c r="H274" s="191"/>
    </row>
    <row r="275" spans="1:8" s="742" customFormat="1" x14ac:dyDescent="0.2">
      <c r="A275" s="531"/>
      <c r="B275" s="916"/>
      <c r="C275" s="191"/>
      <c r="D275" s="501"/>
      <c r="E275" s="521"/>
      <c r="F275" s="503"/>
      <c r="G275" s="503"/>
      <c r="H275" s="191"/>
    </row>
    <row r="276" spans="1:8" s="742" customFormat="1" ht="76.5" x14ac:dyDescent="0.2">
      <c r="A276" s="531"/>
      <c r="B276" s="916">
        <v>4</v>
      </c>
      <c r="C276" s="918" t="s">
        <v>484</v>
      </c>
      <c r="D276" s="501" t="s">
        <v>10</v>
      </c>
      <c r="E276" s="521">
        <v>1</v>
      </c>
      <c r="F276" s="503"/>
      <c r="G276" s="503"/>
      <c r="H276" s="191"/>
    </row>
    <row r="277" spans="1:8" s="742" customFormat="1" x14ac:dyDescent="0.2">
      <c r="A277" s="531"/>
      <c r="B277" s="916"/>
      <c r="C277" s="918"/>
      <c r="D277" s="501"/>
      <c r="E277" s="521"/>
      <c r="F277" s="503"/>
      <c r="G277" s="503"/>
      <c r="H277" s="191"/>
    </row>
    <row r="278" spans="1:8" s="742" customFormat="1" ht="51" x14ac:dyDescent="0.2">
      <c r="A278" s="531"/>
      <c r="B278" s="152" t="s">
        <v>145</v>
      </c>
      <c r="C278" s="153" t="s">
        <v>499</v>
      </c>
      <c r="D278" s="154" t="s">
        <v>10</v>
      </c>
      <c r="E278" s="155">
        <v>1</v>
      </c>
      <c r="F278" s="503"/>
      <c r="G278" s="503"/>
      <c r="H278" s="191"/>
    </row>
    <row r="279" spans="1:8" s="742" customFormat="1" x14ac:dyDescent="0.2">
      <c r="A279" s="531"/>
      <c r="B279" s="916"/>
      <c r="C279" s="918"/>
      <c r="D279" s="501"/>
      <c r="E279" s="521"/>
      <c r="F279" s="503"/>
      <c r="G279" s="503"/>
      <c r="H279" s="191"/>
    </row>
    <row r="280" spans="1:8" s="742" customFormat="1" ht="51" x14ac:dyDescent="0.2">
      <c r="A280" s="531"/>
      <c r="B280" s="916">
        <v>6</v>
      </c>
      <c r="C280" s="153" t="s">
        <v>485</v>
      </c>
      <c r="D280" s="154" t="s">
        <v>10</v>
      </c>
      <c r="E280" s="521">
        <v>1</v>
      </c>
      <c r="F280" s="503"/>
      <c r="G280" s="503"/>
      <c r="H280" s="191"/>
    </row>
    <row r="281" spans="1:8" s="742" customFormat="1" ht="16.5" customHeight="1" x14ac:dyDescent="0.2">
      <c r="A281" s="531"/>
      <c r="B281" s="916"/>
      <c r="C281" s="741"/>
      <c r="D281" s="501"/>
      <c r="E281" s="521"/>
      <c r="F281" s="503"/>
      <c r="G281" s="503"/>
      <c r="H281" s="191"/>
    </row>
    <row r="282" spans="1:8" s="742" customFormat="1" ht="66.75" customHeight="1" x14ac:dyDescent="0.2">
      <c r="A282" s="531"/>
      <c r="B282" s="916">
        <v>7</v>
      </c>
      <c r="C282" s="919" t="s">
        <v>486</v>
      </c>
      <c r="D282" s="920" t="s">
        <v>116</v>
      </c>
      <c r="E282" s="921">
        <v>3.2</v>
      </c>
      <c r="F282" s="503"/>
      <c r="G282" s="503"/>
      <c r="H282" s="191"/>
    </row>
    <row r="283" spans="1:8" s="742" customFormat="1" x14ac:dyDescent="0.2">
      <c r="A283" s="531"/>
      <c r="B283" s="916"/>
      <c r="C283" s="191"/>
      <c r="D283" s="501"/>
      <c r="E283" s="521"/>
      <c r="F283" s="503"/>
      <c r="G283" s="503"/>
      <c r="H283" s="191"/>
    </row>
    <row r="284" spans="1:8" s="742" customFormat="1" ht="51" x14ac:dyDescent="0.2">
      <c r="A284" s="531"/>
      <c r="B284" s="922">
        <v>8</v>
      </c>
      <c r="C284" s="153" t="s">
        <v>417</v>
      </c>
      <c r="D284" s="154" t="s">
        <v>10</v>
      </c>
      <c r="E284" s="521">
        <v>4</v>
      </c>
      <c r="F284" s="503"/>
      <c r="G284" s="503"/>
      <c r="H284" s="191"/>
    </row>
    <row r="285" spans="1:8" s="742" customFormat="1" x14ac:dyDescent="0.2">
      <c r="A285" s="531"/>
      <c r="B285" s="923"/>
      <c r="C285" s="394"/>
      <c r="D285" s="368"/>
      <c r="E285" s="521"/>
      <c r="F285" s="503"/>
      <c r="G285" s="503"/>
      <c r="H285" s="191"/>
    </row>
    <row r="286" spans="1:8" s="742" customFormat="1" ht="38.25" x14ac:dyDescent="0.2">
      <c r="A286" s="531"/>
      <c r="B286" s="923">
        <v>9</v>
      </c>
      <c r="C286" s="153" t="s">
        <v>383</v>
      </c>
      <c r="D286" s="368" t="s">
        <v>10</v>
      </c>
      <c r="E286" s="521">
        <v>4</v>
      </c>
      <c r="F286" s="503"/>
      <c r="G286" s="503"/>
      <c r="H286" s="191"/>
    </row>
    <row r="287" spans="1:8" s="742" customFormat="1" x14ac:dyDescent="0.2">
      <c r="A287" s="531"/>
      <c r="B287" s="916"/>
      <c r="C287" s="191"/>
      <c r="D287" s="501"/>
      <c r="E287" s="521"/>
      <c r="F287" s="503"/>
      <c r="G287" s="503"/>
      <c r="H287" s="191"/>
    </row>
    <row r="288" spans="1:8" s="742" customFormat="1" ht="127.5" x14ac:dyDescent="0.2">
      <c r="A288" s="531"/>
      <c r="B288" s="916">
        <v>10</v>
      </c>
      <c r="C288" s="153" t="s">
        <v>487</v>
      </c>
      <c r="D288" s="501"/>
      <c r="E288" s="521"/>
      <c r="F288" s="503"/>
      <c r="G288" s="503"/>
      <c r="H288" s="191"/>
    </row>
    <row r="289" spans="1:8" s="742" customFormat="1" x14ac:dyDescent="0.2">
      <c r="A289" s="531"/>
      <c r="B289" s="916" t="s">
        <v>500</v>
      </c>
      <c r="C289" s="530" t="s">
        <v>680</v>
      </c>
      <c r="D289" s="501" t="s">
        <v>10</v>
      </c>
      <c r="E289" s="521">
        <v>1</v>
      </c>
      <c r="F289" s="503"/>
      <c r="G289" s="503"/>
      <c r="H289" s="191"/>
    </row>
    <row r="290" spans="1:8" s="742" customFormat="1" x14ac:dyDescent="0.2">
      <c r="A290" s="531"/>
      <c r="B290" s="916" t="s">
        <v>501</v>
      </c>
      <c r="C290" s="530" t="s">
        <v>681</v>
      </c>
      <c r="D290" s="501" t="s">
        <v>10</v>
      </c>
      <c r="E290" s="521">
        <v>1</v>
      </c>
      <c r="F290" s="503"/>
      <c r="G290" s="503"/>
      <c r="H290" s="191"/>
    </row>
    <row r="291" spans="1:8" s="742" customFormat="1" x14ac:dyDescent="0.2">
      <c r="A291" s="531"/>
      <c r="B291" s="916"/>
      <c r="C291" s="530"/>
      <c r="D291" s="501"/>
      <c r="E291" s="521"/>
      <c r="F291" s="503"/>
      <c r="G291" s="503"/>
      <c r="H291" s="191"/>
    </row>
    <row r="292" spans="1:8" s="742" customFormat="1" ht="102" x14ac:dyDescent="0.2">
      <c r="A292" s="531"/>
      <c r="B292" s="916">
        <v>11</v>
      </c>
      <c r="C292" s="153" t="s">
        <v>489</v>
      </c>
      <c r="D292" s="501" t="s">
        <v>10</v>
      </c>
      <c r="E292" s="521">
        <v>1</v>
      </c>
      <c r="F292" s="503"/>
      <c r="G292" s="503"/>
      <c r="H292" s="191"/>
    </row>
    <row r="293" spans="1:8" s="742" customFormat="1" x14ac:dyDescent="0.2">
      <c r="A293" s="531"/>
      <c r="B293" s="916"/>
      <c r="C293" s="530"/>
      <c r="D293" s="501"/>
      <c r="E293" s="521"/>
      <c r="F293" s="503"/>
      <c r="G293" s="503"/>
      <c r="H293" s="191"/>
    </row>
    <row r="294" spans="1:8" s="742" customFormat="1" ht="51" x14ac:dyDescent="0.2">
      <c r="A294" s="531"/>
      <c r="B294" s="916">
        <v>12</v>
      </c>
      <c r="C294" s="918" t="s">
        <v>476</v>
      </c>
      <c r="D294" s="491" t="s">
        <v>139</v>
      </c>
      <c r="E294" s="493">
        <v>1</v>
      </c>
      <c r="F294" s="361"/>
      <c r="G294" s="189"/>
      <c r="H294" s="191"/>
    </row>
    <row r="295" spans="1:8" s="742" customFormat="1" x14ac:dyDescent="0.2">
      <c r="A295" s="531"/>
      <c r="B295" s="916"/>
      <c r="C295" s="177"/>
      <c r="D295" s="491"/>
      <c r="E295" s="493"/>
      <c r="F295" s="361"/>
      <c r="G295" s="189"/>
      <c r="H295" s="191"/>
    </row>
    <row r="296" spans="1:8" s="742" customFormat="1" ht="89.25" x14ac:dyDescent="0.2">
      <c r="A296" s="531"/>
      <c r="B296" s="916">
        <v>13</v>
      </c>
      <c r="C296" s="918" t="s">
        <v>475</v>
      </c>
      <c r="D296" s="491" t="s">
        <v>139</v>
      </c>
      <c r="E296" s="493">
        <v>1</v>
      </c>
      <c r="F296" s="361"/>
      <c r="G296" s="189"/>
      <c r="H296" s="191"/>
    </row>
    <row r="297" spans="1:8" s="742" customFormat="1" x14ac:dyDescent="0.2">
      <c r="A297" s="531"/>
      <c r="B297" s="924"/>
      <c r="C297" s="177"/>
      <c r="D297" s="491"/>
      <c r="E297" s="493"/>
      <c r="F297" s="361"/>
      <c r="G297" s="189"/>
      <c r="H297" s="191"/>
    </row>
    <row r="298" spans="1:8" s="742" customFormat="1" ht="51" x14ac:dyDescent="0.2">
      <c r="A298" s="531"/>
      <c r="B298" s="924">
        <v>14</v>
      </c>
      <c r="C298" s="177" t="s">
        <v>488</v>
      </c>
      <c r="D298" s="491"/>
      <c r="E298" s="493"/>
      <c r="F298" s="361"/>
      <c r="G298" s="189"/>
      <c r="H298" s="191"/>
    </row>
    <row r="299" spans="1:8" s="742" customFormat="1" x14ac:dyDescent="0.2">
      <c r="A299" s="531"/>
      <c r="B299" s="924" t="s">
        <v>502</v>
      </c>
      <c r="C299" s="925" t="s">
        <v>492</v>
      </c>
      <c r="D299" s="491" t="s">
        <v>8</v>
      </c>
      <c r="E299" s="493">
        <v>10</v>
      </c>
      <c r="F299" s="361"/>
      <c r="G299" s="189"/>
      <c r="H299" s="191"/>
    </row>
    <row r="300" spans="1:8" s="742" customFormat="1" x14ac:dyDescent="0.2">
      <c r="A300" s="531"/>
      <c r="B300" s="924" t="s">
        <v>503</v>
      </c>
      <c r="C300" s="925" t="s">
        <v>493</v>
      </c>
      <c r="D300" s="491" t="s">
        <v>8</v>
      </c>
      <c r="E300" s="493">
        <v>12</v>
      </c>
      <c r="F300" s="361"/>
      <c r="G300" s="189"/>
      <c r="H300" s="191"/>
    </row>
    <row r="301" spans="1:8" s="742" customFormat="1" x14ac:dyDescent="0.2">
      <c r="A301" s="531"/>
      <c r="B301" s="924" t="s">
        <v>504</v>
      </c>
      <c r="C301" s="925" t="s">
        <v>494</v>
      </c>
      <c r="D301" s="491" t="s">
        <v>8</v>
      </c>
      <c r="E301" s="493">
        <v>16</v>
      </c>
      <c r="F301" s="361"/>
      <c r="G301" s="189"/>
      <c r="H301" s="191"/>
    </row>
    <row r="302" spans="1:8" s="742" customFormat="1" x14ac:dyDescent="0.2">
      <c r="A302" s="531"/>
      <c r="B302" s="924" t="s">
        <v>506</v>
      </c>
      <c r="C302" s="925" t="s">
        <v>495</v>
      </c>
      <c r="D302" s="491" t="s">
        <v>8</v>
      </c>
      <c r="E302" s="493">
        <v>22</v>
      </c>
      <c r="F302" s="361"/>
      <c r="G302" s="189"/>
      <c r="H302" s="191"/>
    </row>
    <row r="303" spans="1:8" s="742" customFormat="1" x14ac:dyDescent="0.2">
      <c r="A303" s="531"/>
      <c r="B303" s="924" t="s">
        <v>505</v>
      </c>
      <c r="C303" s="925" t="s">
        <v>496</v>
      </c>
      <c r="D303" s="491" t="s">
        <v>8</v>
      </c>
      <c r="E303" s="493">
        <v>18</v>
      </c>
      <c r="F303" s="361"/>
      <c r="G303" s="189"/>
      <c r="H303" s="191"/>
    </row>
    <row r="304" spans="1:8" s="742" customFormat="1" x14ac:dyDescent="0.2">
      <c r="A304" s="531"/>
      <c r="B304" s="924"/>
      <c r="C304" s="925"/>
      <c r="D304" s="491"/>
      <c r="E304" s="493"/>
      <c r="F304" s="361"/>
      <c r="G304" s="189"/>
      <c r="H304" s="191"/>
    </row>
    <row r="305" spans="1:8" s="742" customFormat="1" ht="89.25" x14ac:dyDescent="0.2">
      <c r="A305" s="531"/>
      <c r="B305" s="924">
        <v>15</v>
      </c>
      <c r="C305" s="419" t="s">
        <v>497</v>
      </c>
      <c r="D305" s="532" t="s">
        <v>9</v>
      </c>
      <c r="E305" s="493">
        <v>380</v>
      </c>
      <c r="F305" s="361"/>
      <c r="G305" s="189"/>
      <c r="H305" s="191"/>
    </row>
    <row r="306" spans="1:8" s="742" customFormat="1" x14ac:dyDescent="0.2">
      <c r="A306" s="531"/>
      <c r="B306" s="924"/>
      <c r="C306" s="177"/>
      <c r="D306" s="491"/>
      <c r="E306" s="493"/>
      <c r="F306" s="361"/>
      <c r="G306" s="189"/>
      <c r="H306" s="191"/>
    </row>
    <row r="307" spans="1:8" s="742" customFormat="1" ht="25.5" x14ac:dyDescent="0.2">
      <c r="A307" s="531"/>
      <c r="B307" s="926">
        <v>16</v>
      </c>
      <c r="C307" s="515" t="s">
        <v>474</v>
      </c>
      <c r="D307" s="414" t="s">
        <v>279</v>
      </c>
      <c r="E307" s="927">
        <v>0.1</v>
      </c>
      <c r="F307" s="361"/>
      <c r="G307" s="189"/>
      <c r="H307" s="191"/>
    </row>
    <row r="308" spans="1:8" s="742" customFormat="1" x14ac:dyDescent="0.2">
      <c r="A308" s="190"/>
      <c r="B308" s="428"/>
      <c r="C308" s="429"/>
      <c r="D308" s="427"/>
      <c r="E308" s="425"/>
      <c r="F308" s="425"/>
      <c r="G308" s="426"/>
      <c r="H308" s="191"/>
    </row>
    <row r="309" spans="1:8" s="742" customFormat="1" ht="13.5" thickBot="1" x14ac:dyDescent="0.25">
      <c r="A309" s="190"/>
      <c r="B309" s="430"/>
      <c r="C309" s="406" t="s">
        <v>314</v>
      </c>
      <c r="D309" s="407"/>
      <c r="E309" s="408"/>
      <c r="F309" s="408"/>
      <c r="G309" s="409"/>
      <c r="H309" s="191"/>
    </row>
    <row r="310" spans="1:8" s="742" customFormat="1" ht="13.5" thickTop="1" x14ac:dyDescent="0.2">
      <c r="A310" s="190"/>
      <c r="B310" s="873"/>
      <c r="C310" s="191"/>
      <c r="D310" s="501"/>
      <c r="E310" s="521"/>
      <c r="F310" s="503"/>
      <c r="G310" s="503"/>
      <c r="H310" s="191"/>
    </row>
    <row r="311" spans="1:8" s="742" customFormat="1" x14ac:dyDescent="0.2">
      <c r="A311" s="190"/>
      <c r="B311" s="873"/>
      <c r="C311" s="191"/>
      <c r="D311" s="501"/>
      <c r="E311" s="521"/>
      <c r="F311" s="503"/>
      <c r="G311" s="503"/>
      <c r="H311" s="191"/>
    </row>
    <row r="312" spans="1:8" s="742" customFormat="1" ht="15" x14ac:dyDescent="0.25">
      <c r="A312" s="190"/>
      <c r="B312" s="897" t="s">
        <v>225</v>
      </c>
      <c r="C312" s="898" t="s">
        <v>192</v>
      </c>
      <c r="D312" s="789"/>
      <c r="E312" s="783"/>
      <c r="F312" s="784"/>
      <c r="G312" s="784"/>
      <c r="H312" s="191"/>
    </row>
    <row r="313" spans="1:8" s="742" customFormat="1" x14ac:dyDescent="0.2">
      <c r="A313" s="190"/>
      <c r="B313" s="873"/>
      <c r="C313" s="191"/>
      <c r="D313" s="501"/>
      <c r="E313" s="521"/>
      <c r="F313" s="503"/>
      <c r="G313" s="503"/>
      <c r="H313" s="191"/>
    </row>
    <row r="314" spans="1:8" s="742" customFormat="1" ht="89.25" x14ac:dyDescent="0.25">
      <c r="A314" s="537"/>
      <c r="B314" s="928">
        <v>1</v>
      </c>
      <c r="C314" s="393" t="s">
        <v>507</v>
      </c>
      <c r="D314" s="497" t="s">
        <v>262</v>
      </c>
      <c r="E314" s="498">
        <v>48</v>
      </c>
      <c r="F314" s="503"/>
      <c r="G314" s="503"/>
      <c r="H314" s="191"/>
    </row>
    <row r="315" spans="1:8" s="742" customFormat="1" ht="15" x14ac:dyDescent="0.25">
      <c r="A315" s="537"/>
      <c r="B315" s="928"/>
      <c r="C315" s="533"/>
      <c r="D315" s="423"/>
      <c r="E315" s="694"/>
      <c r="F315" s="503"/>
      <c r="G315" s="503"/>
      <c r="H315" s="191"/>
    </row>
    <row r="316" spans="1:8" s="742" customFormat="1" ht="89.25" x14ac:dyDescent="0.25">
      <c r="A316" s="537"/>
      <c r="B316" s="928">
        <v>2</v>
      </c>
      <c r="C316" s="1127" t="s">
        <v>682</v>
      </c>
      <c r="D316" s="497" t="s">
        <v>10</v>
      </c>
      <c r="E316" s="498">
        <v>1</v>
      </c>
      <c r="F316" s="503"/>
      <c r="G316" s="503"/>
      <c r="H316" s="191"/>
    </row>
    <row r="317" spans="1:8" s="742" customFormat="1" ht="15" x14ac:dyDescent="0.25">
      <c r="A317" s="537"/>
      <c r="B317" s="928"/>
      <c r="C317" s="1127"/>
      <c r="D317" s="497"/>
      <c r="E317" s="498"/>
      <c r="F317" s="503"/>
      <c r="G317" s="503"/>
      <c r="H317" s="191"/>
    </row>
    <row r="318" spans="1:8" s="742" customFormat="1" ht="102" x14ac:dyDescent="0.25">
      <c r="A318" s="537"/>
      <c r="B318" s="928">
        <v>3</v>
      </c>
      <c r="C318" s="1127" t="s">
        <v>683</v>
      </c>
      <c r="D318" s="497" t="s">
        <v>10</v>
      </c>
      <c r="E318" s="498">
        <v>4</v>
      </c>
      <c r="F318" s="503"/>
      <c r="G318" s="503"/>
      <c r="H318" s="191"/>
    </row>
    <row r="319" spans="1:8" s="742" customFormat="1" ht="15" x14ac:dyDescent="0.25">
      <c r="A319" s="537"/>
      <c r="B319" s="928"/>
      <c r="C319" s="1127"/>
      <c r="D319" s="497"/>
      <c r="E319" s="498"/>
      <c r="F319" s="503"/>
      <c r="G319" s="503"/>
      <c r="H319" s="191"/>
    </row>
    <row r="320" spans="1:8" s="742" customFormat="1" ht="153" x14ac:dyDescent="0.25">
      <c r="A320" s="537"/>
      <c r="B320" s="928">
        <v>4</v>
      </c>
      <c r="C320" s="1127" t="s">
        <v>684</v>
      </c>
      <c r="D320" s="497" t="s">
        <v>10</v>
      </c>
      <c r="E320" s="498">
        <v>2</v>
      </c>
      <c r="F320" s="503"/>
      <c r="G320" s="503"/>
      <c r="H320" s="191"/>
    </row>
    <row r="321" spans="1:8" s="742" customFormat="1" ht="15" x14ac:dyDescent="0.25">
      <c r="A321" s="537"/>
      <c r="B321" s="928"/>
      <c r="C321" s="1127"/>
      <c r="D321" s="497"/>
      <c r="E321" s="498"/>
      <c r="F321" s="503"/>
      <c r="G321" s="503"/>
      <c r="H321" s="191"/>
    </row>
    <row r="322" spans="1:8" s="742" customFormat="1" ht="105.75" customHeight="1" x14ac:dyDescent="0.2">
      <c r="A322" s="537"/>
      <c r="B322" s="928">
        <v>5</v>
      </c>
      <c r="C322" s="1127" t="s">
        <v>309</v>
      </c>
      <c r="D322" s="414" t="s">
        <v>262</v>
      </c>
      <c r="E322" s="500">
        <v>15</v>
      </c>
      <c r="F322" s="503"/>
      <c r="G322" s="503"/>
      <c r="H322" s="191"/>
    </row>
    <row r="323" spans="1:8" s="742" customFormat="1" x14ac:dyDescent="0.2">
      <c r="A323" s="537"/>
      <c r="B323" s="928"/>
      <c r="C323" s="191"/>
      <c r="D323" s="501"/>
      <c r="E323" s="521"/>
      <c r="F323" s="503"/>
      <c r="G323" s="503"/>
      <c r="H323" s="191"/>
    </row>
    <row r="324" spans="1:8" s="742" customFormat="1" ht="104.25" customHeight="1" x14ac:dyDescent="0.2">
      <c r="A324" s="537"/>
      <c r="B324" s="928">
        <v>6</v>
      </c>
      <c r="C324" s="1127" t="s">
        <v>508</v>
      </c>
      <c r="D324" s="414" t="s">
        <v>262</v>
      </c>
      <c r="E324" s="500">
        <v>30</v>
      </c>
      <c r="F324" s="503"/>
      <c r="G324" s="503"/>
      <c r="H324" s="191"/>
    </row>
    <row r="325" spans="1:8" s="742" customFormat="1" x14ac:dyDescent="0.2">
      <c r="A325" s="537"/>
      <c r="B325" s="928"/>
      <c r="C325" s="191"/>
      <c r="D325" s="501"/>
      <c r="E325" s="521"/>
      <c r="F325" s="503"/>
      <c r="G325" s="503"/>
      <c r="H325" s="191"/>
    </row>
    <row r="326" spans="1:8" s="742" customFormat="1" ht="25.5" x14ac:dyDescent="0.2">
      <c r="A326" s="537"/>
      <c r="B326" s="928">
        <v>7</v>
      </c>
      <c r="C326" s="918" t="s">
        <v>685</v>
      </c>
      <c r="D326" s="929" t="s">
        <v>10</v>
      </c>
      <c r="E326" s="883">
        <v>1</v>
      </c>
      <c r="F326" s="872"/>
      <c r="G326" s="503"/>
      <c r="H326" s="191"/>
    </row>
    <row r="327" spans="1:8" s="742" customFormat="1" x14ac:dyDescent="0.2">
      <c r="A327" s="537"/>
      <c r="B327" s="928"/>
      <c r="C327" s="920"/>
      <c r="D327" s="929"/>
      <c r="E327" s="883"/>
      <c r="F327" s="872"/>
      <c r="G327" s="503"/>
      <c r="H327" s="191"/>
    </row>
    <row r="328" spans="1:8" s="742" customFormat="1" ht="107.25" customHeight="1" x14ac:dyDescent="0.2">
      <c r="A328" s="537"/>
      <c r="B328" s="928">
        <v>8</v>
      </c>
      <c r="C328" s="930" t="s">
        <v>509</v>
      </c>
      <c r="D328" s="896" t="s">
        <v>117</v>
      </c>
      <c r="E328" s="909">
        <v>15</v>
      </c>
      <c r="F328" s="872"/>
      <c r="G328" s="503"/>
      <c r="H328" s="191"/>
    </row>
    <row r="329" spans="1:8" s="742" customFormat="1" x14ac:dyDescent="0.2">
      <c r="A329" s="537"/>
      <c r="B329" s="928"/>
      <c r="C329" s="191"/>
      <c r="D329" s="501"/>
      <c r="E329" s="521"/>
      <c r="F329" s="503"/>
      <c r="G329" s="503"/>
      <c r="H329" s="191"/>
    </row>
    <row r="330" spans="1:8" s="742" customFormat="1" ht="76.5" x14ac:dyDescent="0.2">
      <c r="A330" s="537"/>
      <c r="B330" s="928">
        <v>9</v>
      </c>
      <c r="C330" s="506" t="s">
        <v>516</v>
      </c>
      <c r="E330" s="695"/>
      <c r="F330" s="503"/>
      <c r="G330" s="503"/>
      <c r="H330" s="191"/>
    </row>
    <row r="331" spans="1:8" s="742" customFormat="1" x14ac:dyDescent="0.2">
      <c r="A331" s="537"/>
      <c r="B331" s="928" t="s">
        <v>490</v>
      </c>
      <c r="C331" s="931" t="s">
        <v>514</v>
      </c>
      <c r="D331" s="932" t="s">
        <v>116</v>
      </c>
      <c r="E331" s="503">
        <v>20</v>
      </c>
      <c r="F331" s="503"/>
      <c r="G331" s="503"/>
      <c r="H331" s="191"/>
    </row>
    <row r="332" spans="1:8" s="742" customFormat="1" x14ac:dyDescent="0.2">
      <c r="A332" s="537"/>
      <c r="B332" s="928" t="s">
        <v>491</v>
      </c>
      <c r="C332" s="534" t="s">
        <v>515</v>
      </c>
      <c r="D332" s="932" t="s">
        <v>116</v>
      </c>
      <c r="E332" s="503">
        <v>15</v>
      </c>
      <c r="F332" s="503"/>
      <c r="G332" s="503"/>
      <c r="H332" s="191"/>
    </row>
    <row r="333" spans="1:8" s="742" customFormat="1" x14ac:dyDescent="0.2">
      <c r="A333" s="537"/>
      <c r="B333" s="928"/>
      <c r="C333" s="191"/>
      <c r="D333" s="501"/>
      <c r="E333" s="521"/>
      <c r="F333" s="503"/>
      <c r="G333" s="503"/>
      <c r="H333" s="191"/>
    </row>
    <row r="334" spans="1:8" s="742" customFormat="1" ht="102" x14ac:dyDescent="0.2">
      <c r="A334" s="537"/>
      <c r="B334" s="928">
        <v>10</v>
      </c>
      <c r="C334" s="191" t="s">
        <v>686</v>
      </c>
      <c r="D334" s="501" t="s">
        <v>10</v>
      </c>
      <c r="E334" s="521">
        <v>37</v>
      </c>
      <c r="F334" s="503"/>
      <c r="G334" s="503"/>
      <c r="H334" s="191"/>
    </row>
    <row r="335" spans="1:8" s="742" customFormat="1" x14ac:dyDescent="0.2">
      <c r="A335" s="537"/>
      <c r="B335" s="928"/>
      <c r="C335" s="191"/>
      <c r="D335" s="501"/>
      <c r="E335" s="521"/>
      <c r="F335" s="503"/>
      <c r="G335" s="503"/>
      <c r="H335" s="191"/>
    </row>
    <row r="336" spans="1:8" s="742" customFormat="1" ht="76.5" x14ac:dyDescent="0.2">
      <c r="A336" s="537"/>
      <c r="B336" s="928">
        <v>11</v>
      </c>
      <c r="C336" s="919" t="s">
        <v>510</v>
      </c>
      <c r="D336" s="929" t="s">
        <v>116</v>
      </c>
      <c r="E336" s="883">
        <v>100</v>
      </c>
      <c r="F336" s="503"/>
      <c r="G336" s="503"/>
      <c r="H336" s="191"/>
    </row>
    <row r="337" spans="1:8" s="742" customFormat="1" x14ac:dyDescent="0.2">
      <c r="A337" s="537"/>
      <c r="B337" s="928"/>
      <c r="C337" s="933"/>
      <c r="D337" s="929"/>
      <c r="E337" s="883"/>
      <c r="F337" s="503"/>
      <c r="G337" s="503"/>
      <c r="H337" s="191"/>
    </row>
    <row r="338" spans="1:8" s="742" customFormat="1" ht="51" x14ac:dyDescent="0.2">
      <c r="A338" s="537"/>
      <c r="B338" s="928">
        <v>12</v>
      </c>
      <c r="C338" s="918" t="s">
        <v>955</v>
      </c>
      <c r="D338" s="501" t="s">
        <v>10</v>
      </c>
      <c r="E338" s="521">
        <v>26</v>
      </c>
      <c r="F338" s="503"/>
      <c r="G338" s="503"/>
      <c r="H338" s="191"/>
    </row>
    <row r="339" spans="1:8" s="742" customFormat="1" x14ac:dyDescent="0.2">
      <c r="A339" s="537"/>
      <c r="B339" s="928"/>
      <c r="C339" s="191"/>
      <c r="D339" s="501"/>
      <c r="E339" s="521"/>
      <c r="F339" s="503"/>
      <c r="G339" s="503"/>
      <c r="H339" s="191"/>
    </row>
    <row r="340" spans="1:8" s="742" customFormat="1" ht="51" x14ac:dyDescent="0.2">
      <c r="A340" s="537"/>
      <c r="B340" s="928">
        <v>13</v>
      </c>
      <c r="C340" s="918" t="s">
        <v>956</v>
      </c>
      <c r="D340" s="929" t="s">
        <v>10</v>
      </c>
      <c r="E340" s="883">
        <v>12</v>
      </c>
      <c r="F340" s="872"/>
      <c r="G340" s="872"/>
      <c r="H340" s="191"/>
    </row>
    <row r="341" spans="1:8" s="742" customFormat="1" x14ac:dyDescent="0.2">
      <c r="A341" s="537"/>
      <c r="B341" s="928"/>
      <c r="C341" s="934"/>
      <c r="D341" s="929"/>
      <c r="E341" s="883"/>
      <c r="F341" s="872"/>
      <c r="G341" s="872"/>
      <c r="H341" s="191"/>
    </row>
    <row r="342" spans="1:8" s="742" customFormat="1" ht="89.25" x14ac:dyDescent="0.2">
      <c r="A342" s="537"/>
      <c r="B342" s="928">
        <v>14</v>
      </c>
      <c r="C342" s="919" t="s">
        <v>687</v>
      </c>
      <c r="D342" s="929" t="s">
        <v>10</v>
      </c>
      <c r="E342" s="883">
        <v>2</v>
      </c>
      <c r="F342" s="872"/>
      <c r="G342" s="872"/>
      <c r="H342" s="191"/>
    </row>
    <row r="343" spans="1:8" s="742" customFormat="1" x14ac:dyDescent="0.2">
      <c r="A343" s="537"/>
      <c r="B343" s="928"/>
      <c r="C343" s="919"/>
      <c r="D343" s="929"/>
      <c r="E343" s="883"/>
      <c r="F343" s="872"/>
      <c r="G343" s="872"/>
      <c r="H343" s="191"/>
    </row>
    <row r="344" spans="1:8" s="742" customFormat="1" ht="102" x14ac:dyDescent="0.2">
      <c r="A344" s="537"/>
      <c r="B344" s="928">
        <v>15</v>
      </c>
      <c r="C344" s="919" t="s">
        <v>905</v>
      </c>
      <c r="D344" s="929" t="s">
        <v>10</v>
      </c>
      <c r="E344" s="883">
        <v>1</v>
      </c>
      <c r="F344" s="872"/>
      <c r="G344" s="872"/>
      <c r="H344" s="191"/>
    </row>
    <row r="345" spans="1:8" s="742" customFormat="1" x14ac:dyDescent="0.2">
      <c r="A345" s="537"/>
      <c r="B345" s="935"/>
      <c r="C345" s="920"/>
      <c r="D345" s="929"/>
      <c r="E345" s="883"/>
      <c r="F345" s="872"/>
      <c r="G345" s="872"/>
      <c r="H345" s="191"/>
    </row>
    <row r="346" spans="1:8" s="742" customFormat="1" ht="63.75" x14ac:dyDescent="0.2">
      <c r="A346" s="537"/>
      <c r="B346" s="935">
        <v>16</v>
      </c>
      <c r="C346" s="253" t="s">
        <v>512</v>
      </c>
      <c r="D346" s="936"/>
      <c r="E346" s="937"/>
      <c r="F346" s="872"/>
      <c r="G346" s="938"/>
      <c r="H346" s="191"/>
    </row>
    <row r="347" spans="1:8" s="742" customFormat="1" x14ac:dyDescent="0.2">
      <c r="A347" s="537"/>
      <c r="B347" s="538" t="s">
        <v>903</v>
      </c>
      <c r="C347" s="939" t="s">
        <v>511</v>
      </c>
      <c r="D347" s="932" t="s">
        <v>116</v>
      </c>
      <c r="E347" s="689">
        <v>35</v>
      </c>
      <c r="F347" s="872"/>
      <c r="G347" s="940"/>
      <c r="H347" s="191"/>
    </row>
    <row r="348" spans="1:8" s="742" customFormat="1" x14ac:dyDescent="0.2">
      <c r="A348" s="537"/>
      <c r="B348" s="935" t="s">
        <v>904</v>
      </c>
      <c r="C348" s="939" t="s">
        <v>513</v>
      </c>
      <c r="D348" s="932" t="s">
        <v>116</v>
      </c>
      <c r="E348" s="689">
        <v>25</v>
      </c>
      <c r="F348" s="872"/>
      <c r="G348" s="872"/>
      <c r="H348" s="191"/>
    </row>
    <row r="349" spans="1:8" s="742" customFormat="1" x14ac:dyDescent="0.2">
      <c r="A349" s="537"/>
      <c r="B349" s="935"/>
      <c r="C349" s="939"/>
      <c r="D349" s="932"/>
      <c r="E349" s="689"/>
      <c r="F349" s="872"/>
      <c r="G349" s="872"/>
      <c r="H349" s="191"/>
    </row>
    <row r="350" spans="1:8" s="742" customFormat="1" ht="30.75" customHeight="1" x14ac:dyDescent="0.2">
      <c r="A350" s="537"/>
      <c r="B350" s="935"/>
      <c r="C350" s="1168" t="s">
        <v>668</v>
      </c>
      <c r="D350" s="1168"/>
      <c r="E350" s="1168"/>
      <c r="F350" s="1168"/>
      <c r="G350" s="872"/>
      <c r="H350" s="191"/>
    </row>
    <row r="351" spans="1:8" s="742" customFormat="1" ht="51" x14ac:dyDescent="0.2">
      <c r="A351" s="537"/>
      <c r="B351" s="935" t="s">
        <v>394</v>
      </c>
      <c r="C351" s="1129" t="s">
        <v>664</v>
      </c>
      <c r="D351" s="414" t="s">
        <v>110</v>
      </c>
      <c r="E351" s="503">
        <v>245</v>
      </c>
      <c r="F351" s="872"/>
      <c r="G351" s="872"/>
      <c r="H351" s="191"/>
    </row>
    <row r="352" spans="1:8" s="742" customFormat="1" x14ac:dyDescent="0.2">
      <c r="A352" s="537"/>
      <c r="B352" s="935"/>
      <c r="C352" s="687"/>
      <c r="D352" s="688"/>
      <c r="E352" s="689"/>
      <c r="F352" s="872"/>
      <c r="G352" s="872"/>
      <c r="H352" s="191"/>
    </row>
    <row r="353" spans="1:8" s="742" customFormat="1" ht="76.5" x14ac:dyDescent="0.2">
      <c r="A353" s="537"/>
      <c r="B353" s="935">
        <v>18</v>
      </c>
      <c r="C353" s="1129" t="s">
        <v>269</v>
      </c>
      <c r="D353" s="414" t="s">
        <v>110</v>
      </c>
      <c r="E353" s="503">
        <v>98</v>
      </c>
      <c r="F353" s="872"/>
      <c r="G353" s="872"/>
      <c r="H353" s="191"/>
    </row>
    <row r="354" spans="1:8" s="742" customFormat="1" x14ac:dyDescent="0.2">
      <c r="A354" s="537"/>
      <c r="B354" s="935"/>
      <c r="C354" s="941"/>
      <c r="D354" s="688"/>
      <c r="E354" s="689"/>
      <c r="F354" s="872"/>
      <c r="G354" s="872"/>
      <c r="H354" s="191"/>
    </row>
    <row r="355" spans="1:8" s="742" customFormat="1" ht="54" customHeight="1" x14ac:dyDescent="0.2">
      <c r="A355" s="537"/>
      <c r="B355" s="935">
        <v>19</v>
      </c>
      <c r="C355" s="1129" t="s">
        <v>665</v>
      </c>
      <c r="D355" s="414" t="s">
        <v>110</v>
      </c>
      <c r="E355" s="503">
        <v>280</v>
      </c>
      <c r="F355" s="872"/>
      <c r="G355" s="872"/>
      <c r="H355" s="191"/>
    </row>
    <row r="356" spans="1:8" s="742" customFormat="1" x14ac:dyDescent="0.2">
      <c r="A356" s="537"/>
      <c r="B356" s="935"/>
      <c r="C356" s="1129"/>
      <c r="D356" s="414"/>
      <c r="E356" s="503"/>
      <c r="F356" s="872"/>
      <c r="G356" s="872"/>
      <c r="H356" s="191"/>
    </row>
    <row r="357" spans="1:8" s="742" customFormat="1" ht="54.75" customHeight="1" x14ac:dyDescent="0.2">
      <c r="A357" s="537"/>
      <c r="B357" s="152" t="s">
        <v>464</v>
      </c>
      <c r="C357" s="1129" t="s">
        <v>666</v>
      </c>
      <c r="D357" s="675" t="s">
        <v>110</v>
      </c>
      <c r="E357" s="503">
        <v>580</v>
      </c>
      <c r="F357" s="674"/>
      <c r="G357" s="872"/>
      <c r="H357" s="191"/>
    </row>
    <row r="358" spans="1:8" s="742" customFormat="1" x14ac:dyDescent="0.2">
      <c r="A358" s="537"/>
      <c r="B358" s="935"/>
      <c r="C358" s="685"/>
      <c r="D358" s="499"/>
      <c r="E358" s="674"/>
      <c r="F358" s="872"/>
      <c r="G358" s="872"/>
      <c r="H358" s="191"/>
    </row>
    <row r="359" spans="1:8" s="742" customFormat="1" ht="25.5" x14ac:dyDescent="0.2">
      <c r="A359" s="537"/>
      <c r="B359" s="935">
        <v>21</v>
      </c>
      <c r="C359" s="163" t="s">
        <v>388</v>
      </c>
      <c r="D359" s="675" t="s">
        <v>117</v>
      </c>
      <c r="E359" s="503">
        <v>1400</v>
      </c>
      <c r="F359" s="872"/>
      <c r="G359" s="872"/>
      <c r="H359" s="191"/>
    </row>
    <row r="360" spans="1:8" s="742" customFormat="1" x14ac:dyDescent="0.2">
      <c r="A360" s="537"/>
      <c r="B360" s="935"/>
      <c r="C360" s="686"/>
      <c r="D360" s="676"/>
      <c r="E360" s="503"/>
      <c r="F360" s="872"/>
      <c r="G360" s="872"/>
      <c r="H360" s="191"/>
    </row>
    <row r="361" spans="1:8" s="742" customFormat="1" ht="63.75" x14ac:dyDescent="0.2">
      <c r="A361" s="537"/>
      <c r="B361" s="935">
        <v>22</v>
      </c>
      <c r="C361" s="1129" t="s">
        <v>667</v>
      </c>
      <c r="D361" s="414" t="s">
        <v>110</v>
      </c>
      <c r="E361" s="503">
        <v>84</v>
      </c>
      <c r="F361" s="872"/>
      <c r="G361" s="872"/>
      <c r="H361" s="191"/>
    </row>
    <row r="362" spans="1:8" s="742" customFormat="1" x14ac:dyDescent="0.2">
      <c r="A362" s="537"/>
      <c r="B362" s="935"/>
      <c r="C362" s="1129"/>
      <c r="D362" s="414"/>
      <c r="E362" s="503"/>
      <c r="F362" s="872"/>
      <c r="G362" s="872"/>
      <c r="H362" s="191"/>
    </row>
    <row r="363" spans="1:8" s="742" customFormat="1" ht="51" x14ac:dyDescent="0.2">
      <c r="A363" s="537"/>
      <c r="B363" s="935">
        <v>23</v>
      </c>
      <c r="C363" s="1129" t="s">
        <v>326</v>
      </c>
      <c r="D363" s="675" t="s">
        <v>110</v>
      </c>
      <c r="E363" s="674">
        <f>+E353+E351</f>
        <v>343</v>
      </c>
      <c r="F363" s="872"/>
      <c r="G363" s="872"/>
      <c r="H363" s="191"/>
    </row>
    <row r="364" spans="1:8" s="742" customFormat="1" x14ac:dyDescent="0.2">
      <c r="A364" s="190"/>
      <c r="B364" s="942"/>
      <c r="C364" s="943"/>
      <c r="D364" s="944"/>
      <c r="E364" s="945"/>
      <c r="F364" s="946"/>
      <c r="G364" s="946"/>
      <c r="H364" s="191"/>
    </row>
    <row r="365" spans="1:8" s="742" customFormat="1" ht="13.5" thickBot="1" x14ac:dyDescent="0.25">
      <c r="A365" s="190"/>
      <c r="B365" s="947"/>
      <c r="C365" s="948" t="s">
        <v>303</v>
      </c>
      <c r="D365" s="949"/>
      <c r="E365" s="878"/>
      <c r="F365" s="878"/>
      <c r="G365" s="878"/>
      <c r="H365" s="191"/>
    </row>
    <row r="366" spans="1:8" s="742" customFormat="1" ht="13.5" thickTop="1" x14ac:dyDescent="0.2">
      <c r="A366" s="190"/>
      <c r="B366" s="950"/>
      <c r="C366" s="951"/>
      <c r="D366" s="952"/>
      <c r="E366" s="953"/>
      <c r="F366" s="938"/>
      <c r="G366" s="938"/>
      <c r="H366" s="191"/>
    </row>
    <row r="367" spans="1:8" s="742" customFormat="1" x14ac:dyDescent="0.2">
      <c r="A367" s="190"/>
      <c r="B367" s="950"/>
      <c r="C367" s="920"/>
      <c r="D367" s="929"/>
      <c r="E367" s="883"/>
      <c r="F367" s="872"/>
      <c r="G367" s="938"/>
      <c r="H367" s="191"/>
    </row>
    <row r="368" spans="1:8" s="742" customFormat="1" x14ac:dyDescent="0.2">
      <c r="A368" s="190"/>
      <c r="B368" s="950"/>
      <c r="C368" s="920"/>
      <c r="D368" s="929"/>
      <c r="E368" s="883"/>
      <c r="F368" s="872"/>
      <c r="G368" s="940"/>
      <c r="H368" s="191"/>
    </row>
    <row r="369" spans="1:8" s="742" customFormat="1" ht="15" x14ac:dyDescent="0.25">
      <c r="A369" s="906"/>
      <c r="B369" s="954" t="s">
        <v>226</v>
      </c>
      <c r="C369" s="898" t="s">
        <v>871</v>
      </c>
      <c r="D369" s="955"/>
      <c r="E369" s="899"/>
      <c r="F369" s="900"/>
      <c r="G369" s="900"/>
      <c r="H369" s="191"/>
    </row>
    <row r="370" spans="1:8" s="742" customFormat="1" x14ac:dyDescent="0.2">
      <c r="A370" s="190"/>
      <c r="B370" s="890"/>
      <c r="C370" s="933"/>
      <c r="D370" s="929"/>
      <c r="E370" s="883"/>
      <c r="F370" s="872"/>
      <c r="G370" s="872"/>
      <c r="H370" s="191"/>
    </row>
    <row r="371" spans="1:8" s="515" customFormat="1" ht="54" customHeight="1" x14ac:dyDescent="0.2">
      <c r="A371" s="197"/>
      <c r="B371" s="956"/>
      <c r="C371" s="957" t="s">
        <v>861</v>
      </c>
      <c r="D371" s="958"/>
      <c r="E371" s="959"/>
      <c r="F371" s="500"/>
      <c r="G371" s="500"/>
      <c r="H371" s="741"/>
    </row>
    <row r="372" spans="1:8" s="515" customFormat="1" ht="76.5" x14ac:dyDescent="0.2">
      <c r="A372" s="197"/>
      <c r="B372" s="956"/>
      <c r="C372" s="960" t="s">
        <v>249</v>
      </c>
      <c r="D372" s="1129"/>
      <c r="E372" s="959"/>
      <c r="F372" s="500"/>
      <c r="G372" s="500"/>
      <c r="H372" s="741"/>
    </row>
    <row r="373" spans="1:8" s="515" customFormat="1" ht="89.25" x14ac:dyDescent="0.2">
      <c r="A373" s="197"/>
      <c r="B373" s="956"/>
      <c r="C373" s="961" t="s">
        <v>855</v>
      </c>
      <c r="D373" s="1127"/>
      <c r="E373" s="1127"/>
      <c r="F373" s="500"/>
      <c r="G373" s="500"/>
      <c r="H373" s="741"/>
    </row>
    <row r="374" spans="1:8" s="515" customFormat="1" x14ac:dyDescent="0.2">
      <c r="A374" s="197"/>
      <c r="B374" s="962"/>
      <c r="C374" s="963"/>
      <c r="D374" s="964"/>
      <c r="E374" s="523"/>
      <c r="F374" s="500"/>
      <c r="G374" s="500"/>
      <c r="H374" s="741"/>
    </row>
    <row r="375" spans="1:8" s="515" customFormat="1" ht="15" x14ac:dyDescent="0.2">
      <c r="A375" s="197"/>
      <c r="B375" s="965" t="s">
        <v>776</v>
      </c>
      <c r="C375" s="966" t="s">
        <v>777</v>
      </c>
      <c r="D375" s="967"/>
      <c r="E375" s="967"/>
      <c r="F375" s="500"/>
      <c r="G375" s="500"/>
      <c r="H375" s="741"/>
    </row>
    <row r="376" spans="1:8" s="515" customFormat="1" x14ac:dyDescent="0.2">
      <c r="A376" s="197"/>
      <c r="B376" s="950">
        <v>1</v>
      </c>
      <c r="C376" s="968" t="s">
        <v>778</v>
      </c>
      <c r="D376" s="969"/>
      <c r="E376" s="969"/>
      <c r="F376" s="500"/>
      <c r="G376" s="500"/>
      <c r="H376" s="741"/>
    </row>
    <row r="377" spans="1:8" s="515" customFormat="1" x14ac:dyDescent="0.2">
      <c r="A377" s="197"/>
      <c r="B377" s="970">
        <v>2</v>
      </c>
      <c r="C377" s="968" t="s">
        <v>779</v>
      </c>
      <c r="D377" s="969" t="s">
        <v>10</v>
      </c>
      <c r="E377" s="969">
        <v>2</v>
      </c>
      <c r="F377" s="500"/>
      <c r="G377" s="500"/>
      <c r="H377" s="741"/>
    </row>
    <row r="378" spans="1:8" s="515" customFormat="1" x14ac:dyDescent="0.2">
      <c r="A378" s="197"/>
      <c r="B378" s="970">
        <v>3</v>
      </c>
      <c r="C378" s="968" t="s">
        <v>780</v>
      </c>
      <c r="D378" s="969" t="s">
        <v>10</v>
      </c>
      <c r="E378" s="969">
        <v>1</v>
      </c>
      <c r="F378" s="500"/>
      <c r="G378" s="500"/>
      <c r="H378" s="741"/>
    </row>
    <row r="379" spans="1:8" s="515" customFormat="1" x14ac:dyDescent="0.2">
      <c r="A379" s="197"/>
      <c r="B379" s="970">
        <v>4</v>
      </c>
      <c r="C379" s="968" t="s">
        <v>149</v>
      </c>
      <c r="D379" s="969" t="s">
        <v>10</v>
      </c>
      <c r="E379" s="969">
        <v>2</v>
      </c>
      <c r="F379" s="500"/>
      <c r="G379" s="500"/>
      <c r="H379" s="741"/>
    </row>
    <row r="380" spans="1:8" s="515" customFormat="1" x14ac:dyDescent="0.2">
      <c r="A380" s="197"/>
      <c r="B380" s="970">
        <v>5</v>
      </c>
      <c r="C380" s="968" t="s">
        <v>781</v>
      </c>
      <c r="D380" s="969" t="s">
        <v>10</v>
      </c>
      <c r="E380" s="969">
        <v>1</v>
      </c>
      <c r="F380" s="500"/>
      <c r="G380" s="500"/>
      <c r="H380" s="741"/>
    </row>
    <row r="381" spans="1:8" s="515" customFormat="1" x14ac:dyDescent="0.2">
      <c r="A381" s="197"/>
      <c r="B381" s="970">
        <v>6</v>
      </c>
      <c r="C381" s="968" t="s">
        <v>782</v>
      </c>
      <c r="D381" s="969" t="s">
        <v>10</v>
      </c>
      <c r="E381" s="969">
        <v>5</v>
      </c>
      <c r="F381" s="500"/>
      <c r="G381" s="500"/>
      <c r="H381" s="741"/>
    </row>
    <row r="382" spans="1:8" s="515" customFormat="1" x14ac:dyDescent="0.2">
      <c r="A382" s="197"/>
      <c r="B382" s="970">
        <v>7</v>
      </c>
      <c r="C382" s="968" t="s">
        <v>783</v>
      </c>
      <c r="D382" s="969" t="s">
        <v>10</v>
      </c>
      <c r="E382" s="969">
        <v>1</v>
      </c>
      <c r="F382" s="500"/>
      <c r="G382" s="500"/>
      <c r="H382" s="741"/>
    </row>
    <row r="383" spans="1:8" s="515" customFormat="1" x14ac:dyDescent="0.2">
      <c r="A383" s="197"/>
      <c r="B383" s="970">
        <v>8</v>
      </c>
      <c r="C383" s="968" t="s">
        <v>784</v>
      </c>
      <c r="D383" s="969" t="s">
        <v>10</v>
      </c>
      <c r="E383" s="969">
        <v>3</v>
      </c>
      <c r="F383" s="500"/>
      <c r="G383" s="500"/>
      <c r="H383" s="741"/>
    </row>
    <row r="384" spans="1:8" s="515" customFormat="1" x14ac:dyDescent="0.2">
      <c r="A384" s="197"/>
      <c r="B384" s="950">
        <v>9</v>
      </c>
      <c r="C384" s="968" t="s">
        <v>785</v>
      </c>
      <c r="D384" s="969" t="s">
        <v>10</v>
      </c>
      <c r="E384" s="969">
        <v>2</v>
      </c>
      <c r="F384" s="500"/>
      <c r="G384" s="500"/>
      <c r="H384" s="741"/>
    </row>
    <row r="385" spans="1:8" s="515" customFormat="1" x14ac:dyDescent="0.2">
      <c r="A385" s="197"/>
      <c r="B385" s="971">
        <v>10</v>
      </c>
      <c r="C385" s="968" t="s">
        <v>786</v>
      </c>
      <c r="D385" s="969" t="s">
        <v>10</v>
      </c>
      <c r="E385" s="969">
        <v>1</v>
      </c>
      <c r="F385" s="500"/>
      <c r="G385" s="500"/>
      <c r="H385" s="741"/>
    </row>
    <row r="386" spans="1:8" s="515" customFormat="1" x14ac:dyDescent="0.2">
      <c r="A386" s="197"/>
      <c r="B386" s="950">
        <v>11</v>
      </c>
      <c r="C386" s="968" t="s">
        <v>787</v>
      </c>
      <c r="D386" s="969" t="s">
        <v>10</v>
      </c>
      <c r="E386" s="969">
        <v>1</v>
      </c>
      <c r="F386" s="500"/>
      <c r="G386" s="500"/>
      <c r="H386" s="741"/>
    </row>
    <row r="387" spans="1:8" s="515" customFormat="1" x14ac:dyDescent="0.2">
      <c r="A387" s="197"/>
      <c r="B387" s="950">
        <v>12</v>
      </c>
      <c r="C387" s="968" t="s">
        <v>788</v>
      </c>
      <c r="D387" s="969" t="s">
        <v>10</v>
      </c>
      <c r="E387" s="969">
        <v>1</v>
      </c>
      <c r="F387" s="500"/>
      <c r="G387" s="500"/>
      <c r="H387" s="741"/>
    </row>
    <row r="388" spans="1:8" s="515" customFormat="1" x14ac:dyDescent="0.2">
      <c r="A388" s="197"/>
      <c r="B388" s="970">
        <v>13</v>
      </c>
      <c r="C388" s="968" t="s">
        <v>789</v>
      </c>
      <c r="D388" s="969" t="s">
        <v>10</v>
      </c>
      <c r="E388" s="969">
        <v>1</v>
      </c>
      <c r="F388" s="500"/>
      <c r="G388" s="500"/>
      <c r="H388" s="741"/>
    </row>
    <row r="389" spans="1:8" s="515" customFormat="1" x14ac:dyDescent="0.2">
      <c r="A389" s="197"/>
      <c r="B389" s="950">
        <v>14</v>
      </c>
      <c r="C389" s="968" t="s">
        <v>790</v>
      </c>
      <c r="D389" s="969" t="s">
        <v>10</v>
      </c>
      <c r="E389" s="969">
        <v>1</v>
      </c>
      <c r="F389" s="500"/>
      <c r="G389" s="500"/>
      <c r="H389" s="741"/>
    </row>
    <row r="390" spans="1:8" s="515" customFormat="1" x14ac:dyDescent="0.2">
      <c r="A390" s="197"/>
      <c r="B390" s="971">
        <v>15</v>
      </c>
      <c r="C390" s="968" t="s">
        <v>248</v>
      </c>
      <c r="D390" s="969" t="s">
        <v>10</v>
      </c>
      <c r="E390" s="969">
        <v>1</v>
      </c>
      <c r="F390" s="500"/>
      <c r="G390" s="500"/>
      <c r="H390" s="741"/>
    </row>
    <row r="391" spans="1:8" s="515" customFormat="1" x14ac:dyDescent="0.2">
      <c r="A391" s="197"/>
      <c r="B391" s="971">
        <v>16</v>
      </c>
      <c r="C391" s="968" t="s">
        <v>791</v>
      </c>
      <c r="D391" s="969" t="s">
        <v>10</v>
      </c>
      <c r="E391" s="969">
        <v>1</v>
      </c>
      <c r="F391" s="500"/>
      <c r="G391" s="500"/>
      <c r="H391" s="741"/>
    </row>
    <row r="392" spans="1:8" s="515" customFormat="1" x14ac:dyDescent="0.2">
      <c r="A392" s="197"/>
      <c r="B392" s="950">
        <v>17</v>
      </c>
      <c r="C392" s="968" t="s">
        <v>792</v>
      </c>
      <c r="D392" s="969" t="s">
        <v>10</v>
      </c>
      <c r="E392" s="969">
        <v>1</v>
      </c>
      <c r="F392" s="500"/>
      <c r="G392" s="500"/>
      <c r="H392" s="741"/>
    </row>
    <row r="393" spans="1:8" s="515" customFormat="1" x14ac:dyDescent="0.2">
      <c r="A393" s="197"/>
      <c r="B393" s="971">
        <v>18</v>
      </c>
      <c r="C393" s="968" t="s">
        <v>793</v>
      </c>
      <c r="D393" s="969" t="s">
        <v>10</v>
      </c>
      <c r="E393" s="969">
        <v>1</v>
      </c>
      <c r="F393" s="500"/>
      <c r="G393" s="500"/>
      <c r="H393" s="741"/>
    </row>
    <row r="394" spans="1:8" s="515" customFormat="1" x14ac:dyDescent="0.2">
      <c r="A394" s="197"/>
      <c r="B394" s="970">
        <v>19</v>
      </c>
      <c r="C394" s="968" t="s">
        <v>794</v>
      </c>
      <c r="D394" s="969" t="s">
        <v>10</v>
      </c>
      <c r="E394" s="969">
        <v>1</v>
      </c>
      <c r="F394" s="500"/>
      <c r="G394" s="500"/>
      <c r="H394" s="741"/>
    </row>
    <row r="395" spans="1:8" s="515" customFormat="1" ht="25.5" x14ac:dyDescent="0.2">
      <c r="A395" s="197"/>
      <c r="B395" s="970">
        <v>20</v>
      </c>
      <c r="C395" s="968" t="s">
        <v>795</v>
      </c>
      <c r="D395" s="969" t="s">
        <v>10</v>
      </c>
      <c r="E395" s="969">
        <v>1</v>
      </c>
      <c r="F395" s="500"/>
      <c r="G395" s="500"/>
      <c r="H395" s="741"/>
    </row>
    <row r="396" spans="1:8" s="515" customFormat="1" x14ac:dyDescent="0.2">
      <c r="A396" s="197"/>
      <c r="B396" s="970">
        <v>21</v>
      </c>
      <c r="C396" s="968" t="s">
        <v>796</v>
      </c>
      <c r="D396" s="969" t="s">
        <v>10</v>
      </c>
      <c r="E396" s="969">
        <v>1</v>
      </c>
      <c r="F396" s="500"/>
      <c r="G396" s="500"/>
      <c r="H396" s="741"/>
    </row>
    <row r="397" spans="1:8" s="515" customFormat="1" x14ac:dyDescent="0.2">
      <c r="A397" s="197"/>
      <c r="B397" s="970"/>
      <c r="C397" s="968"/>
      <c r="D397" s="969"/>
      <c r="E397" s="969"/>
      <c r="F397" s="500"/>
      <c r="G397" s="500"/>
      <c r="H397" s="741"/>
    </row>
    <row r="398" spans="1:8" s="515" customFormat="1" x14ac:dyDescent="0.2">
      <c r="A398" s="197"/>
      <c r="B398" s="970"/>
      <c r="C398" s="968"/>
      <c r="D398" s="969"/>
      <c r="E398" s="969"/>
      <c r="F398" s="500"/>
      <c r="G398" s="500"/>
      <c r="H398" s="741"/>
    </row>
    <row r="399" spans="1:8" s="515" customFormat="1" ht="25.5" x14ac:dyDescent="0.2">
      <c r="A399" s="197"/>
      <c r="B399" s="965" t="s">
        <v>797</v>
      </c>
      <c r="C399" s="972" t="s">
        <v>798</v>
      </c>
      <c r="D399" s="967"/>
      <c r="E399" s="967"/>
      <c r="F399" s="500"/>
      <c r="G399" s="500"/>
      <c r="H399" s="741"/>
    </row>
    <row r="400" spans="1:8" s="515" customFormat="1" x14ac:dyDescent="0.2">
      <c r="A400" s="197"/>
      <c r="B400" s="950">
        <v>1</v>
      </c>
      <c r="C400" s="968" t="s">
        <v>799</v>
      </c>
      <c r="D400" s="969"/>
      <c r="E400" s="969"/>
      <c r="F400" s="500"/>
      <c r="G400" s="500"/>
      <c r="H400" s="741"/>
    </row>
    <row r="401" spans="1:8" s="515" customFormat="1" x14ac:dyDescent="0.2">
      <c r="A401" s="197"/>
      <c r="B401" s="970">
        <v>2</v>
      </c>
      <c r="C401" s="968" t="s">
        <v>779</v>
      </c>
      <c r="D401" s="969" t="s">
        <v>10</v>
      </c>
      <c r="E401" s="969">
        <v>2</v>
      </c>
      <c r="F401" s="500"/>
      <c r="G401" s="500"/>
      <c r="H401" s="741"/>
    </row>
    <row r="402" spans="1:8" s="515" customFormat="1" x14ac:dyDescent="0.2">
      <c r="A402" s="197"/>
      <c r="B402" s="970">
        <v>3</v>
      </c>
      <c r="C402" s="968" t="s">
        <v>800</v>
      </c>
      <c r="D402" s="969" t="s">
        <v>10</v>
      </c>
      <c r="E402" s="969">
        <v>1</v>
      </c>
      <c r="F402" s="500"/>
      <c r="G402" s="500"/>
      <c r="H402" s="741"/>
    </row>
    <row r="403" spans="1:8" s="515" customFormat="1" x14ac:dyDescent="0.2">
      <c r="A403" s="197"/>
      <c r="B403" s="970">
        <v>4</v>
      </c>
      <c r="C403" s="968" t="s">
        <v>149</v>
      </c>
      <c r="D403" s="969" t="s">
        <v>10</v>
      </c>
      <c r="E403" s="969">
        <v>3</v>
      </c>
      <c r="F403" s="500"/>
      <c r="G403" s="500"/>
      <c r="H403" s="741"/>
    </row>
    <row r="404" spans="1:8" s="515" customFormat="1" x14ac:dyDescent="0.2">
      <c r="A404" s="197"/>
      <c r="B404" s="970">
        <v>5</v>
      </c>
      <c r="C404" s="968" t="s">
        <v>782</v>
      </c>
      <c r="D404" s="969" t="s">
        <v>10</v>
      </c>
      <c r="E404" s="969">
        <v>4</v>
      </c>
      <c r="F404" s="500"/>
      <c r="G404" s="500"/>
      <c r="H404" s="741"/>
    </row>
    <row r="405" spans="1:8" s="515" customFormat="1" x14ac:dyDescent="0.2">
      <c r="A405" s="197"/>
      <c r="B405" s="970">
        <v>6</v>
      </c>
      <c r="C405" s="968" t="s">
        <v>800</v>
      </c>
      <c r="D405" s="969" t="s">
        <v>10</v>
      </c>
      <c r="E405" s="969">
        <v>1</v>
      </c>
      <c r="F405" s="500"/>
      <c r="G405" s="500"/>
      <c r="H405" s="741"/>
    </row>
    <row r="406" spans="1:8" s="515" customFormat="1" x14ac:dyDescent="0.2">
      <c r="A406" s="197"/>
      <c r="B406" s="970">
        <v>7</v>
      </c>
      <c r="C406" s="968" t="s">
        <v>794</v>
      </c>
      <c r="D406" s="969" t="s">
        <v>10</v>
      </c>
      <c r="E406" s="969">
        <v>1</v>
      </c>
      <c r="F406" s="500"/>
      <c r="G406" s="500"/>
      <c r="H406" s="741"/>
    </row>
    <row r="407" spans="1:8" s="515" customFormat="1" x14ac:dyDescent="0.2">
      <c r="A407" s="197"/>
      <c r="B407" s="970">
        <v>8</v>
      </c>
      <c r="C407" s="968" t="s">
        <v>784</v>
      </c>
      <c r="D407" s="969" t="s">
        <v>10</v>
      </c>
      <c r="E407" s="969">
        <v>4</v>
      </c>
      <c r="F407" s="500"/>
      <c r="G407" s="500"/>
      <c r="H407" s="741"/>
    </row>
    <row r="408" spans="1:8" s="515" customFormat="1" x14ac:dyDescent="0.2">
      <c r="A408" s="197"/>
      <c r="B408" s="950">
        <v>9</v>
      </c>
      <c r="C408" s="968" t="s">
        <v>785</v>
      </c>
      <c r="D408" s="969" t="s">
        <v>10</v>
      </c>
      <c r="E408" s="969">
        <v>2</v>
      </c>
      <c r="F408" s="500"/>
      <c r="G408" s="500"/>
      <c r="H408" s="741"/>
    </row>
    <row r="409" spans="1:8" s="515" customFormat="1" x14ac:dyDescent="0.2">
      <c r="A409" s="197"/>
      <c r="B409" s="971">
        <v>10</v>
      </c>
      <c r="C409" s="968" t="s">
        <v>786</v>
      </c>
      <c r="D409" s="969" t="s">
        <v>10</v>
      </c>
      <c r="E409" s="969">
        <v>1</v>
      </c>
      <c r="F409" s="500"/>
      <c r="G409" s="500"/>
      <c r="H409" s="741"/>
    </row>
    <row r="410" spans="1:8" s="515" customFormat="1" x14ac:dyDescent="0.2">
      <c r="A410" s="197"/>
      <c r="B410" s="950">
        <v>11</v>
      </c>
      <c r="C410" s="968" t="s">
        <v>801</v>
      </c>
      <c r="D410" s="969" t="s">
        <v>10</v>
      </c>
      <c r="E410" s="969">
        <v>1</v>
      </c>
      <c r="F410" s="500"/>
      <c r="G410" s="500"/>
      <c r="H410" s="741"/>
    </row>
    <row r="411" spans="1:8" s="515" customFormat="1" x14ac:dyDescent="0.2">
      <c r="A411" s="197"/>
      <c r="B411" s="950">
        <v>12</v>
      </c>
      <c r="C411" s="968" t="s">
        <v>789</v>
      </c>
      <c r="D411" s="969" t="s">
        <v>10</v>
      </c>
      <c r="E411" s="969">
        <v>2</v>
      </c>
      <c r="F411" s="500"/>
      <c r="G411" s="500"/>
      <c r="H411" s="741"/>
    </row>
    <row r="412" spans="1:8" s="515" customFormat="1" x14ac:dyDescent="0.2">
      <c r="A412" s="197"/>
      <c r="B412" s="970">
        <v>13</v>
      </c>
      <c r="C412" s="968" t="s">
        <v>802</v>
      </c>
      <c r="D412" s="969" t="s">
        <v>10</v>
      </c>
      <c r="E412" s="969">
        <v>1</v>
      </c>
      <c r="F412" s="500"/>
      <c r="G412" s="500"/>
      <c r="H412" s="741"/>
    </row>
    <row r="413" spans="1:8" s="515" customFormat="1" x14ac:dyDescent="0.2">
      <c r="A413" s="197"/>
      <c r="B413" s="950">
        <v>14</v>
      </c>
      <c r="C413" s="968" t="s">
        <v>803</v>
      </c>
      <c r="D413" s="969" t="s">
        <v>10</v>
      </c>
      <c r="E413" s="969">
        <v>1</v>
      </c>
      <c r="F413" s="500"/>
      <c r="G413" s="500"/>
      <c r="H413" s="741"/>
    </row>
    <row r="414" spans="1:8" s="515" customFormat="1" x14ac:dyDescent="0.2">
      <c r="A414" s="197"/>
      <c r="B414" s="971">
        <v>15</v>
      </c>
      <c r="C414" s="968" t="s">
        <v>248</v>
      </c>
      <c r="D414" s="969" t="s">
        <v>10</v>
      </c>
      <c r="E414" s="969">
        <v>2</v>
      </c>
      <c r="F414" s="500"/>
      <c r="G414" s="500"/>
      <c r="H414" s="741"/>
    </row>
    <row r="415" spans="1:8" s="515" customFormat="1" x14ac:dyDescent="0.2">
      <c r="A415" s="197"/>
      <c r="B415" s="970">
        <v>16</v>
      </c>
      <c r="C415" s="968" t="s">
        <v>796</v>
      </c>
      <c r="D415" s="969" t="s">
        <v>10</v>
      </c>
      <c r="E415" s="969">
        <v>2</v>
      </c>
      <c r="F415" s="500"/>
      <c r="G415" s="500"/>
      <c r="H415" s="741"/>
    </row>
    <row r="416" spans="1:8" s="515" customFormat="1" x14ac:dyDescent="0.2">
      <c r="A416" s="197"/>
      <c r="B416" s="950">
        <v>17</v>
      </c>
      <c r="C416" s="968" t="s">
        <v>804</v>
      </c>
      <c r="D416" s="969" t="s">
        <v>10</v>
      </c>
      <c r="E416" s="969">
        <v>1</v>
      </c>
      <c r="F416" s="500"/>
      <c r="G416" s="500"/>
      <c r="H416" s="741"/>
    </row>
    <row r="417" spans="1:8" s="515" customFormat="1" x14ac:dyDescent="0.2">
      <c r="A417" s="197"/>
      <c r="B417" s="971">
        <v>18</v>
      </c>
      <c r="C417" s="968" t="s">
        <v>793</v>
      </c>
      <c r="D417" s="969" t="s">
        <v>10</v>
      </c>
      <c r="E417" s="969">
        <v>1</v>
      </c>
      <c r="F417" s="500"/>
      <c r="G417" s="500"/>
      <c r="H417" s="741"/>
    </row>
    <row r="418" spans="1:8" s="515" customFormat="1" x14ac:dyDescent="0.2">
      <c r="A418" s="197"/>
      <c r="B418" s="970"/>
      <c r="C418" s="968"/>
      <c r="D418" s="969"/>
      <c r="E418" s="969"/>
      <c r="F418" s="500"/>
      <c r="G418" s="500"/>
      <c r="H418" s="741"/>
    </row>
    <row r="419" spans="1:8" s="515" customFormat="1" ht="15" x14ac:dyDescent="0.2">
      <c r="A419" s="197"/>
      <c r="B419" s="965" t="s">
        <v>805</v>
      </c>
      <c r="C419" s="972" t="s">
        <v>806</v>
      </c>
      <c r="D419" s="967"/>
      <c r="E419" s="967"/>
      <c r="F419" s="500"/>
      <c r="G419" s="500"/>
      <c r="H419" s="741"/>
    </row>
    <row r="420" spans="1:8" s="515" customFormat="1" ht="15" x14ac:dyDescent="0.2">
      <c r="A420" s="197"/>
      <c r="B420" s="965"/>
      <c r="C420" s="690" t="s">
        <v>807</v>
      </c>
      <c r="D420" s="967"/>
      <c r="E420" s="967"/>
      <c r="F420" s="500"/>
      <c r="G420" s="500"/>
      <c r="H420" s="741"/>
    </row>
    <row r="421" spans="1:8" s="515" customFormat="1" x14ac:dyDescent="0.2">
      <c r="A421" s="197"/>
      <c r="B421" s="950">
        <v>1</v>
      </c>
      <c r="C421" s="968" t="s">
        <v>808</v>
      </c>
      <c r="D421" s="969" t="s">
        <v>10</v>
      </c>
      <c r="E421" s="969">
        <v>1</v>
      </c>
      <c r="F421" s="500"/>
      <c r="G421" s="500"/>
      <c r="H421" s="741"/>
    </row>
    <row r="422" spans="1:8" s="515" customFormat="1" x14ac:dyDescent="0.2">
      <c r="A422" s="197"/>
      <c r="B422" s="970">
        <v>2</v>
      </c>
      <c r="C422" s="968" t="s">
        <v>796</v>
      </c>
      <c r="D422" s="969" t="s">
        <v>10</v>
      </c>
      <c r="E422" s="969">
        <v>1</v>
      </c>
      <c r="F422" s="500"/>
      <c r="G422" s="500"/>
      <c r="H422" s="741"/>
    </row>
    <row r="423" spans="1:8" s="515" customFormat="1" x14ac:dyDescent="0.2">
      <c r="A423" s="197"/>
      <c r="B423" s="970">
        <v>3</v>
      </c>
      <c r="C423" s="968" t="s">
        <v>789</v>
      </c>
      <c r="D423" s="969" t="s">
        <v>10</v>
      </c>
      <c r="E423" s="969">
        <v>2</v>
      </c>
      <c r="F423" s="500"/>
      <c r="G423" s="500"/>
      <c r="H423" s="741"/>
    </row>
    <row r="424" spans="1:8" s="515" customFormat="1" x14ac:dyDescent="0.2">
      <c r="A424" s="197"/>
      <c r="B424" s="970">
        <v>4</v>
      </c>
      <c r="C424" s="968" t="s">
        <v>809</v>
      </c>
      <c r="D424" s="969" t="s">
        <v>10</v>
      </c>
      <c r="E424" s="969">
        <v>1</v>
      </c>
      <c r="F424" s="500"/>
      <c r="G424" s="500"/>
      <c r="H424" s="741"/>
    </row>
    <row r="425" spans="1:8" s="515" customFormat="1" ht="25.5" x14ac:dyDescent="0.2">
      <c r="A425" s="197"/>
      <c r="B425" s="970">
        <v>5</v>
      </c>
      <c r="C425" s="968" t="s">
        <v>810</v>
      </c>
      <c r="D425" s="969" t="s">
        <v>10</v>
      </c>
      <c r="E425" s="969">
        <v>1</v>
      </c>
      <c r="F425" s="500"/>
      <c r="G425" s="500"/>
      <c r="H425" s="741"/>
    </row>
    <row r="426" spans="1:8" s="515" customFormat="1" ht="25.5" x14ac:dyDescent="0.2">
      <c r="A426" s="197"/>
      <c r="B426" s="970">
        <v>6</v>
      </c>
      <c r="C426" s="968" t="s">
        <v>811</v>
      </c>
      <c r="D426" s="969" t="s">
        <v>10</v>
      </c>
      <c r="E426" s="969">
        <v>2</v>
      </c>
      <c r="F426" s="500"/>
      <c r="G426" s="500"/>
      <c r="H426" s="741"/>
    </row>
    <row r="427" spans="1:8" s="515" customFormat="1" ht="25.5" x14ac:dyDescent="0.2">
      <c r="A427" s="197"/>
      <c r="B427" s="970">
        <v>7</v>
      </c>
      <c r="C427" s="968" t="s">
        <v>812</v>
      </c>
      <c r="D427" s="969" t="s">
        <v>10</v>
      </c>
      <c r="E427" s="969">
        <v>1</v>
      </c>
      <c r="F427" s="500"/>
      <c r="G427" s="500"/>
      <c r="H427" s="741"/>
    </row>
    <row r="428" spans="1:8" s="515" customFormat="1" x14ac:dyDescent="0.2">
      <c r="A428" s="197"/>
      <c r="B428" s="970">
        <v>8</v>
      </c>
      <c r="C428" s="968" t="s">
        <v>782</v>
      </c>
      <c r="D428" s="969" t="s">
        <v>10</v>
      </c>
      <c r="E428" s="969">
        <v>10</v>
      </c>
      <c r="F428" s="500"/>
      <c r="G428" s="500"/>
      <c r="H428" s="741"/>
    </row>
    <row r="429" spans="1:8" s="515" customFormat="1" x14ac:dyDescent="0.2">
      <c r="A429" s="197"/>
      <c r="B429" s="950">
        <v>9</v>
      </c>
      <c r="C429" s="968" t="s">
        <v>813</v>
      </c>
      <c r="D429" s="969" t="s">
        <v>10</v>
      </c>
      <c r="E429" s="969">
        <v>1</v>
      </c>
      <c r="F429" s="500"/>
      <c r="G429" s="500"/>
      <c r="H429" s="741"/>
    </row>
    <row r="430" spans="1:8" s="515" customFormat="1" x14ac:dyDescent="0.2">
      <c r="A430" s="197"/>
      <c r="B430" s="971">
        <v>10</v>
      </c>
      <c r="C430" s="968" t="s">
        <v>814</v>
      </c>
      <c r="D430" s="969" t="s">
        <v>10</v>
      </c>
      <c r="E430" s="969">
        <v>1</v>
      </c>
      <c r="F430" s="500"/>
      <c r="G430" s="500"/>
      <c r="H430" s="741"/>
    </row>
    <row r="431" spans="1:8" s="515" customFormat="1" x14ac:dyDescent="0.2">
      <c r="A431" s="197"/>
      <c r="B431" s="950">
        <v>11</v>
      </c>
      <c r="C431" s="968" t="s">
        <v>149</v>
      </c>
      <c r="D431" s="969" t="s">
        <v>10</v>
      </c>
      <c r="E431" s="969">
        <v>1</v>
      </c>
      <c r="F431" s="500"/>
      <c r="G431" s="500"/>
      <c r="H431" s="741"/>
    </row>
    <row r="432" spans="1:8" s="515" customFormat="1" x14ac:dyDescent="0.2">
      <c r="A432" s="197"/>
      <c r="B432" s="950">
        <v>12</v>
      </c>
      <c r="C432" s="968" t="s">
        <v>815</v>
      </c>
      <c r="D432" s="969" t="s">
        <v>10</v>
      </c>
      <c r="E432" s="969">
        <v>1</v>
      </c>
      <c r="F432" s="500"/>
      <c r="G432" s="500"/>
      <c r="H432" s="741"/>
    </row>
    <row r="433" spans="1:8" s="515" customFormat="1" x14ac:dyDescent="0.2">
      <c r="A433" s="197"/>
      <c r="B433" s="970">
        <v>13</v>
      </c>
      <c r="C433" s="968" t="s">
        <v>789</v>
      </c>
      <c r="D433" s="969" t="s">
        <v>10</v>
      </c>
      <c r="E433" s="969">
        <v>8</v>
      </c>
      <c r="F433" s="500"/>
      <c r="G433" s="500"/>
      <c r="H433" s="741"/>
    </row>
    <row r="434" spans="1:8" s="515" customFormat="1" x14ac:dyDescent="0.2">
      <c r="A434" s="197"/>
      <c r="B434" s="950">
        <v>14</v>
      </c>
      <c r="C434" s="968" t="s">
        <v>816</v>
      </c>
      <c r="D434" s="969" t="s">
        <v>10</v>
      </c>
      <c r="E434" s="969">
        <v>1</v>
      </c>
      <c r="F434" s="500"/>
      <c r="G434" s="500"/>
      <c r="H434" s="741"/>
    </row>
    <row r="435" spans="1:8" s="515" customFormat="1" x14ac:dyDescent="0.2">
      <c r="A435" s="197"/>
      <c r="B435" s="971">
        <v>15</v>
      </c>
      <c r="C435" s="968" t="s">
        <v>817</v>
      </c>
      <c r="D435" s="969" t="s">
        <v>10</v>
      </c>
      <c r="E435" s="969">
        <v>1</v>
      </c>
      <c r="F435" s="500"/>
      <c r="G435" s="500"/>
      <c r="H435" s="741"/>
    </row>
    <row r="436" spans="1:8" s="515" customFormat="1" x14ac:dyDescent="0.2">
      <c r="A436" s="197"/>
      <c r="B436" s="971">
        <v>16</v>
      </c>
      <c r="C436" s="968" t="s">
        <v>818</v>
      </c>
      <c r="D436" s="969" t="s">
        <v>10</v>
      </c>
      <c r="E436" s="969">
        <v>1</v>
      </c>
      <c r="F436" s="500"/>
      <c r="G436" s="500"/>
      <c r="H436" s="741"/>
    </row>
    <row r="437" spans="1:8" s="515" customFormat="1" x14ac:dyDescent="0.2">
      <c r="A437" s="197"/>
      <c r="B437" s="971">
        <v>17</v>
      </c>
      <c r="C437" s="968" t="s">
        <v>791</v>
      </c>
      <c r="D437" s="969" t="s">
        <v>10</v>
      </c>
      <c r="E437" s="969">
        <v>1</v>
      </c>
      <c r="F437" s="500"/>
      <c r="G437" s="500"/>
      <c r="H437" s="741"/>
    </row>
    <row r="438" spans="1:8" s="515" customFormat="1" x14ac:dyDescent="0.2">
      <c r="A438" s="197"/>
      <c r="B438" s="971">
        <v>18</v>
      </c>
      <c r="C438" s="968" t="s">
        <v>819</v>
      </c>
      <c r="D438" s="969" t="s">
        <v>10</v>
      </c>
      <c r="E438" s="969">
        <v>1</v>
      </c>
      <c r="F438" s="500"/>
      <c r="G438" s="500"/>
      <c r="H438" s="741"/>
    </row>
    <row r="439" spans="1:8" s="515" customFormat="1" x14ac:dyDescent="0.2">
      <c r="A439" s="197"/>
      <c r="B439" s="970"/>
      <c r="C439" s="968"/>
      <c r="D439" s="969"/>
      <c r="E439" s="969"/>
      <c r="F439" s="500"/>
      <c r="G439" s="500"/>
      <c r="H439" s="741"/>
    </row>
    <row r="440" spans="1:8" s="515" customFormat="1" ht="25.5" x14ac:dyDescent="0.2">
      <c r="A440" s="197"/>
      <c r="B440" s="965" t="s">
        <v>820</v>
      </c>
      <c r="C440" s="972" t="s">
        <v>821</v>
      </c>
      <c r="D440" s="967"/>
      <c r="E440" s="967"/>
      <c r="F440" s="500"/>
      <c r="G440" s="500"/>
      <c r="H440" s="741"/>
    </row>
    <row r="441" spans="1:8" s="515" customFormat="1" x14ac:dyDescent="0.2">
      <c r="A441" s="197"/>
      <c r="B441" s="950">
        <v>1</v>
      </c>
      <c r="C441" s="968" t="s">
        <v>822</v>
      </c>
      <c r="D441" s="969" t="s">
        <v>10</v>
      </c>
      <c r="E441" s="969">
        <v>2</v>
      </c>
      <c r="F441" s="500"/>
      <c r="G441" s="500"/>
      <c r="H441" s="741"/>
    </row>
    <row r="442" spans="1:8" s="515" customFormat="1" x14ac:dyDescent="0.2">
      <c r="A442" s="197"/>
      <c r="B442" s="970">
        <v>2</v>
      </c>
      <c r="C442" s="968" t="s">
        <v>823</v>
      </c>
      <c r="D442" s="969" t="s">
        <v>10</v>
      </c>
      <c r="E442" s="969">
        <v>2</v>
      </c>
      <c r="F442" s="500"/>
      <c r="G442" s="500"/>
      <c r="H442" s="741"/>
    </row>
    <row r="443" spans="1:8" s="515" customFormat="1" x14ac:dyDescent="0.2">
      <c r="A443" s="197"/>
      <c r="B443" s="970">
        <v>3</v>
      </c>
      <c r="C443" s="968" t="s">
        <v>824</v>
      </c>
      <c r="D443" s="969" t="s">
        <v>10</v>
      </c>
      <c r="E443" s="969">
        <v>2</v>
      </c>
      <c r="F443" s="500"/>
      <c r="G443" s="500"/>
      <c r="H443" s="741"/>
    </row>
    <row r="444" spans="1:8" s="515" customFormat="1" x14ac:dyDescent="0.2">
      <c r="A444" s="197"/>
      <c r="B444" s="970">
        <v>4</v>
      </c>
      <c r="C444" s="968" t="s">
        <v>825</v>
      </c>
      <c r="D444" s="969" t="s">
        <v>10</v>
      </c>
      <c r="E444" s="969">
        <v>1</v>
      </c>
      <c r="F444" s="500"/>
      <c r="G444" s="500"/>
      <c r="H444" s="741"/>
    </row>
    <row r="445" spans="1:8" s="515" customFormat="1" x14ac:dyDescent="0.2">
      <c r="A445" s="197"/>
      <c r="B445" s="970">
        <v>5</v>
      </c>
      <c r="C445" s="968" t="s">
        <v>826</v>
      </c>
      <c r="D445" s="969" t="s">
        <v>10</v>
      </c>
      <c r="E445" s="969">
        <v>1</v>
      </c>
      <c r="F445" s="500"/>
      <c r="G445" s="500"/>
      <c r="H445" s="741"/>
    </row>
    <row r="446" spans="1:8" s="515" customFormat="1" x14ac:dyDescent="0.2">
      <c r="A446" s="197"/>
      <c r="B446" s="970">
        <v>6</v>
      </c>
      <c r="C446" s="968" t="s">
        <v>231</v>
      </c>
      <c r="D446" s="969" t="s">
        <v>10</v>
      </c>
      <c r="E446" s="969">
        <v>1</v>
      </c>
      <c r="F446" s="500"/>
      <c r="G446" s="500"/>
      <c r="H446" s="741"/>
    </row>
    <row r="447" spans="1:8" s="515" customFormat="1" x14ac:dyDescent="0.2">
      <c r="A447" s="197"/>
      <c r="B447" s="970">
        <v>7</v>
      </c>
      <c r="C447" s="968" t="s">
        <v>827</v>
      </c>
      <c r="D447" s="969" t="s">
        <v>10</v>
      </c>
      <c r="E447" s="969">
        <v>1</v>
      </c>
      <c r="F447" s="500"/>
      <c r="G447" s="500"/>
      <c r="H447" s="741"/>
    </row>
    <row r="448" spans="1:8" s="515" customFormat="1" x14ac:dyDescent="0.2">
      <c r="A448" s="197"/>
      <c r="B448" s="970">
        <v>8</v>
      </c>
      <c r="C448" s="968" t="s">
        <v>828</v>
      </c>
      <c r="D448" s="969" t="s">
        <v>10</v>
      </c>
      <c r="E448" s="969">
        <v>1</v>
      </c>
      <c r="F448" s="500"/>
      <c r="G448" s="500"/>
      <c r="H448" s="741"/>
    </row>
    <row r="449" spans="1:8" s="515" customFormat="1" x14ac:dyDescent="0.2">
      <c r="A449" s="197"/>
      <c r="B449" s="950">
        <v>9</v>
      </c>
      <c r="C449" s="968" t="s">
        <v>829</v>
      </c>
      <c r="D449" s="969" t="s">
        <v>10</v>
      </c>
      <c r="E449" s="969">
        <v>1</v>
      </c>
      <c r="F449" s="500"/>
      <c r="G449" s="500"/>
      <c r="H449" s="741"/>
    </row>
    <row r="450" spans="1:8" s="515" customFormat="1" x14ac:dyDescent="0.2">
      <c r="A450" s="197"/>
      <c r="B450" s="971">
        <v>10</v>
      </c>
      <c r="C450" s="968" t="s">
        <v>796</v>
      </c>
      <c r="D450" s="969" t="s">
        <v>10</v>
      </c>
      <c r="E450" s="969">
        <v>1</v>
      </c>
      <c r="F450" s="500"/>
      <c r="G450" s="500"/>
      <c r="H450" s="741"/>
    </row>
    <row r="451" spans="1:8" s="515" customFormat="1" x14ac:dyDescent="0.2">
      <c r="A451" s="197"/>
      <c r="B451" s="950">
        <v>11</v>
      </c>
      <c r="C451" s="968" t="s">
        <v>830</v>
      </c>
      <c r="D451" s="969" t="s">
        <v>10</v>
      </c>
      <c r="E451" s="969">
        <v>2</v>
      </c>
      <c r="F451" s="500"/>
      <c r="G451" s="500"/>
      <c r="H451" s="741"/>
    </row>
    <row r="452" spans="1:8" s="515" customFormat="1" x14ac:dyDescent="0.2">
      <c r="A452" s="197"/>
      <c r="B452" s="950">
        <v>12</v>
      </c>
      <c r="C452" s="968" t="s">
        <v>831</v>
      </c>
      <c r="D452" s="969"/>
      <c r="E452" s="969"/>
      <c r="F452" s="500"/>
      <c r="G452" s="500"/>
      <c r="H452" s="741"/>
    </row>
    <row r="453" spans="1:8" s="515" customFormat="1" x14ac:dyDescent="0.2">
      <c r="A453" s="197"/>
      <c r="B453" s="970"/>
      <c r="C453" s="968"/>
      <c r="D453" s="969"/>
      <c r="E453" s="969"/>
      <c r="F453" s="500"/>
      <c r="G453" s="500"/>
      <c r="H453" s="741"/>
    </row>
    <row r="454" spans="1:8" s="515" customFormat="1" ht="15" x14ac:dyDescent="0.2">
      <c r="A454" s="197"/>
      <c r="B454" s="965" t="s">
        <v>832</v>
      </c>
      <c r="C454" s="972" t="s">
        <v>833</v>
      </c>
      <c r="D454" s="967"/>
      <c r="E454" s="967"/>
      <c r="F454" s="500"/>
      <c r="G454" s="500"/>
      <c r="H454" s="741"/>
    </row>
    <row r="455" spans="1:8" s="515" customFormat="1" x14ac:dyDescent="0.2">
      <c r="A455" s="197"/>
      <c r="B455" s="950">
        <v>1</v>
      </c>
      <c r="C455" s="968" t="s">
        <v>834</v>
      </c>
      <c r="D455" s="969" t="s">
        <v>10</v>
      </c>
      <c r="E455" s="969">
        <v>2</v>
      </c>
      <c r="F455" s="500"/>
      <c r="G455" s="500"/>
      <c r="H455" s="741"/>
    </row>
    <row r="456" spans="1:8" s="515" customFormat="1" x14ac:dyDescent="0.2">
      <c r="A456" s="197"/>
      <c r="B456" s="970">
        <v>2</v>
      </c>
      <c r="C456" s="968" t="s">
        <v>835</v>
      </c>
      <c r="D456" s="969" t="s">
        <v>10</v>
      </c>
      <c r="E456" s="969">
        <v>2</v>
      </c>
      <c r="F456" s="500"/>
      <c r="G456" s="500"/>
      <c r="H456" s="741"/>
    </row>
    <row r="457" spans="1:8" s="515" customFormat="1" x14ac:dyDescent="0.2">
      <c r="A457" s="197"/>
      <c r="B457" s="970">
        <v>3</v>
      </c>
      <c r="C457" s="968" t="s">
        <v>825</v>
      </c>
      <c r="D457" s="969" t="s">
        <v>10</v>
      </c>
      <c r="E457" s="969">
        <v>7</v>
      </c>
      <c r="F457" s="500"/>
      <c r="G457" s="500"/>
      <c r="H457" s="741"/>
    </row>
    <row r="458" spans="1:8" s="515" customFormat="1" x14ac:dyDescent="0.2">
      <c r="A458" s="197"/>
      <c r="B458" s="970">
        <v>4</v>
      </c>
      <c r="C458" s="968" t="s">
        <v>835</v>
      </c>
      <c r="D458" s="969" t="s">
        <v>10</v>
      </c>
      <c r="E458" s="969">
        <v>2</v>
      </c>
      <c r="F458" s="500"/>
      <c r="G458" s="500"/>
      <c r="H458" s="741"/>
    </row>
    <row r="459" spans="1:8" s="515" customFormat="1" x14ac:dyDescent="0.2">
      <c r="A459" s="197"/>
      <c r="B459" s="970">
        <v>5</v>
      </c>
      <c r="C459" s="968" t="s">
        <v>836</v>
      </c>
      <c r="D459" s="969" t="s">
        <v>10</v>
      </c>
      <c r="E459" s="969">
        <v>2</v>
      </c>
      <c r="F459" s="500"/>
      <c r="G459" s="500"/>
      <c r="H459" s="741"/>
    </row>
    <row r="460" spans="1:8" s="515" customFormat="1" x14ac:dyDescent="0.2">
      <c r="A460" s="197"/>
      <c r="B460" s="970">
        <v>6</v>
      </c>
      <c r="C460" s="968" t="s">
        <v>231</v>
      </c>
      <c r="D460" s="969" t="s">
        <v>10</v>
      </c>
      <c r="E460" s="969">
        <v>3</v>
      </c>
      <c r="F460" s="500"/>
      <c r="G460" s="500"/>
      <c r="H460" s="741"/>
    </row>
    <row r="461" spans="1:8" s="515" customFormat="1" x14ac:dyDescent="0.2">
      <c r="A461" s="197"/>
      <c r="B461" s="970">
        <v>7</v>
      </c>
      <c r="C461" s="968" t="s">
        <v>824</v>
      </c>
      <c r="D461" s="969" t="s">
        <v>10</v>
      </c>
      <c r="E461" s="969">
        <v>2</v>
      </c>
      <c r="F461" s="500"/>
      <c r="G461" s="500"/>
      <c r="H461" s="741"/>
    </row>
    <row r="462" spans="1:8" s="515" customFormat="1" x14ac:dyDescent="0.2">
      <c r="A462" s="197"/>
      <c r="B462" s="971">
        <v>10</v>
      </c>
      <c r="C462" s="968" t="s">
        <v>837</v>
      </c>
      <c r="D462" s="969" t="s">
        <v>10</v>
      </c>
      <c r="E462" s="969">
        <v>1</v>
      </c>
      <c r="F462" s="500"/>
      <c r="G462" s="500"/>
      <c r="H462" s="741"/>
    </row>
    <row r="463" spans="1:8" s="515" customFormat="1" x14ac:dyDescent="0.2">
      <c r="A463" s="197"/>
      <c r="B463" s="950">
        <v>11</v>
      </c>
      <c r="C463" s="968" t="s">
        <v>838</v>
      </c>
      <c r="D463" s="969" t="s">
        <v>10</v>
      </c>
      <c r="E463" s="969">
        <v>1</v>
      </c>
      <c r="F463" s="500"/>
      <c r="G463" s="500"/>
      <c r="H463" s="741"/>
    </row>
    <row r="464" spans="1:8" s="515" customFormat="1" x14ac:dyDescent="0.2">
      <c r="A464" s="197"/>
      <c r="B464" s="950">
        <v>12</v>
      </c>
      <c r="C464" s="968" t="s">
        <v>838</v>
      </c>
      <c r="D464" s="969" t="s">
        <v>10</v>
      </c>
      <c r="E464" s="969">
        <v>1</v>
      </c>
      <c r="F464" s="500"/>
      <c r="G464" s="500"/>
      <c r="H464" s="741"/>
    </row>
    <row r="465" spans="1:8" s="515" customFormat="1" x14ac:dyDescent="0.2">
      <c r="A465" s="197"/>
      <c r="B465" s="971">
        <v>13</v>
      </c>
      <c r="C465" s="968" t="s">
        <v>180</v>
      </c>
      <c r="D465" s="969" t="s">
        <v>10</v>
      </c>
      <c r="E465" s="969">
        <v>3</v>
      </c>
      <c r="F465" s="500"/>
      <c r="G465" s="500"/>
      <c r="H465" s="741"/>
    </row>
    <row r="466" spans="1:8" s="515" customFormat="1" x14ac:dyDescent="0.2">
      <c r="A466" s="197"/>
      <c r="B466" s="970">
        <v>14</v>
      </c>
      <c r="C466" s="968" t="s">
        <v>839</v>
      </c>
      <c r="D466" s="969" t="s">
        <v>10</v>
      </c>
      <c r="E466" s="969">
        <v>1</v>
      </c>
      <c r="F466" s="500"/>
      <c r="G466" s="500"/>
      <c r="H466" s="741"/>
    </row>
    <row r="467" spans="1:8" s="515" customFormat="1" x14ac:dyDescent="0.2">
      <c r="A467" s="197"/>
      <c r="B467" s="950">
        <v>15</v>
      </c>
      <c r="C467" s="968" t="s">
        <v>840</v>
      </c>
      <c r="D467" s="969" t="s">
        <v>10</v>
      </c>
      <c r="E467" s="969">
        <v>1</v>
      </c>
      <c r="F467" s="500"/>
      <c r="G467" s="500"/>
      <c r="H467" s="741"/>
    </row>
    <row r="468" spans="1:8" s="515" customFormat="1" x14ac:dyDescent="0.2">
      <c r="A468" s="197"/>
      <c r="B468" s="971">
        <v>16</v>
      </c>
      <c r="C468" s="968" t="s">
        <v>841</v>
      </c>
      <c r="D468" s="969" t="s">
        <v>10</v>
      </c>
      <c r="E468" s="969">
        <v>1</v>
      </c>
      <c r="F468" s="500"/>
      <c r="G468" s="500"/>
      <c r="H468" s="741"/>
    </row>
    <row r="469" spans="1:8" s="515" customFormat="1" x14ac:dyDescent="0.2">
      <c r="A469" s="197"/>
      <c r="B469" s="970">
        <v>17</v>
      </c>
      <c r="C469" s="968" t="s">
        <v>842</v>
      </c>
      <c r="D469" s="969" t="s">
        <v>10</v>
      </c>
      <c r="E469" s="969">
        <v>1</v>
      </c>
      <c r="F469" s="500"/>
      <c r="G469" s="500"/>
      <c r="H469" s="741"/>
    </row>
    <row r="470" spans="1:8" s="515" customFormat="1" x14ac:dyDescent="0.2">
      <c r="A470" s="197"/>
      <c r="B470" s="970">
        <v>18</v>
      </c>
      <c r="C470" s="968" t="s">
        <v>779</v>
      </c>
      <c r="D470" s="969" t="s">
        <v>10</v>
      </c>
      <c r="E470" s="969">
        <v>1</v>
      </c>
      <c r="F470" s="500"/>
      <c r="G470" s="500"/>
      <c r="H470" s="741"/>
    </row>
    <row r="471" spans="1:8" s="515" customFormat="1" x14ac:dyDescent="0.2">
      <c r="A471" s="197"/>
      <c r="B471" s="970">
        <v>19</v>
      </c>
      <c r="C471" s="968" t="s">
        <v>800</v>
      </c>
      <c r="D471" s="969" t="s">
        <v>10</v>
      </c>
      <c r="E471" s="969">
        <v>1</v>
      </c>
      <c r="F471" s="500"/>
      <c r="G471" s="500"/>
      <c r="H471" s="741"/>
    </row>
    <row r="472" spans="1:8" s="515" customFormat="1" x14ac:dyDescent="0.2">
      <c r="A472" s="197"/>
      <c r="B472" s="970">
        <v>20</v>
      </c>
      <c r="C472" s="968" t="s">
        <v>782</v>
      </c>
      <c r="D472" s="969" t="s">
        <v>10</v>
      </c>
      <c r="E472" s="969">
        <v>1</v>
      </c>
      <c r="F472" s="500"/>
      <c r="G472" s="500"/>
      <c r="H472" s="741"/>
    </row>
    <row r="473" spans="1:8" s="515" customFormat="1" x14ac:dyDescent="0.2">
      <c r="A473" s="197"/>
      <c r="B473" s="970">
        <v>21</v>
      </c>
      <c r="C473" s="968" t="s">
        <v>843</v>
      </c>
      <c r="D473" s="969" t="s">
        <v>10</v>
      </c>
      <c r="E473" s="969">
        <v>1</v>
      </c>
      <c r="F473" s="500"/>
      <c r="G473" s="500"/>
      <c r="H473" s="741"/>
    </row>
    <row r="474" spans="1:8" s="515" customFormat="1" x14ac:dyDescent="0.2">
      <c r="A474" s="197"/>
      <c r="B474" s="970">
        <v>22</v>
      </c>
      <c r="C474" s="968" t="s">
        <v>784</v>
      </c>
      <c r="D474" s="969" t="s">
        <v>10</v>
      </c>
      <c r="E474" s="969">
        <v>1</v>
      </c>
      <c r="F474" s="500"/>
      <c r="G474" s="500"/>
      <c r="H474" s="741"/>
    </row>
    <row r="475" spans="1:8" s="515" customFormat="1" x14ac:dyDescent="0.2">
      <c r="A475" s="197"/>
      <c r="B475" s="970">
        <v>23</v>
      </c>
      <c r="C475" s="968" t="s">
        <v>844</v>
      </c>
      <c r="D475" s="969" t="s">
        <v>10</v>
      </c>
      <c r="E475" s="969">
        <v>1</v>
      </c>
      <c r="F475" s="500"/>
      <c r="G475" s="500"/>
      <c r="H475" s="741"/>
    </row>
    <row r="476" spans="1:8" s="515" customFormat="1" x14ac:dyDescent="0.2">
      <c r="A476" s="197"/>
      <c r="B476" s="970"/>
      <c r="C476" s="968"/>
      <c r="D476" s="969"/>
      <c r="E476" s="969"/>
      <c r="F476" s="500"/>
      <c r="G476" s="500"/>
      <c r="H476" s="741"/>
    </row>
    <row r="477" spans="1:8" s="515" customFormat="1" x14ac:dyDescent="0.2">
      <c r="A477" s="197"/>
      <c r="B477" s="970">
        <v>1</v>
      </c>
      <c r="C477" s="968" t="s">
        <v>782</v>
      </c>
      <c r="D477" s="969" t="s">
        <v>10</v>
      </c>
      <c r="E477" s="969">
        <v>4</v>
      </c>
      <c r="F477" s="500"/>
      <c r="G477" s="500"/>
      <c r="H477" s="741"/>
    </row>
    <row r="478" spans="1:8" s="515" customFormat="1" x14ac:dyDescent="0.2">
      <c r="A478" s="197"/>
      <c r="B478" s="970">
        <v>2</v>
      </c>
      <c r="C478" s="968" t="s">
        <v>845</v>
      </c>
      <c r="D478" s="969" t="s">
        <v>10</v>
      </c>
      <c r="E478" s="969">
        <v>1</v>
      </c>
      <c r="F478" s="500"/>
      <c r="G478" s="500"/>
      <c r="H478" s="741"/>
    </row>
    <row r="479" spans="1:8" s="515" customFormat="1" x14ac:dyDescent="0.2">
      <c r="A479" s="197"/>
      <c r="B479" s="970">
        <v>3</v>
      </c>
      <c r="C479" s="968" t="s">
        <v>250</v>
      </c>
      <c r="D479" s="969" t="s">
        <v>10</v>
      </c>
      <c r="E479" s="969">
        <v>1</v>
      </c>
      <c r="F479" s="500"/>
      <c r="G479" s="500"/>
      <c r="H479" s="741"/>
    </row>
    <row r="480" spans="1:8" s="515" customFormat="1" x14ac:dyDescent="0.2">
      <c r="A480" s="197"/>
      <c r="B480" s="970">
        <v>4</v>
      </c>
      <c r="C480" s="968" t="s">
        <v>149</v>
      </c>
      <c r="D480" s="969" t="s">
        <v>10</v>
      </c>
      <c r="E480" s="969">
        <v>1</v>
      </c>
      <c r="F480" s="500"/>
      <c r="G480" s="500"/>
      <c r="H480" s="741"/>
    </row>
    <row r="481" spans="1:8" s="515" customFormat="1" x14ac:dyDescent="0.2">
      <c r="A481" s="197"/>
      <c r="B481" s="970">
        <v>5</v>
      </c>
      <c r="C481" s="968" t="s">
        <v>846</v>
      </c>
      <c r="D481" s="969" t="s">
        <v>10</v>
      </c>
      <c r="E481" s="969">
        <v>1</v>
      </c>
      <c r="F481" s="500"/>
      <c r="G481" s="500"/>
      <c r="H481" s="741"/>
    </row>
    <row r="482" spans="1:8" s="515" customFormat="1" x14ac:dyDescent="0.2">
      <c r="A482" s="197"/>
      <c r="B482" s="970">
        <v>6</v>
      </c>
      <c r="C482" s="968" t="s">
        <v>841</v>
      </c>
      <c r="D482" s="969" t="s">
        <v>10</v>
      </c>
      <c r="E482" s="969">
        <v>2</v>
      </c>
      <c r="F482" s="500"/>
      <c r="G482" s="500"/>
      <c r="H482" s="741"/>
    </row>
    <row r="483" spans="1:8" s="515" customFormat="1" x14ac:dyDescent="0.2">
      <c r="A483" s="197"/>
      <c r="B483" s="970"/>
      <c r="C483" s="973"/>
      <c r="D483" s="969"/>
      <c r="E483" s="969"/>
      <c r="F483" s="500"/>
      <c r="G483" s="500"/>
      <c r="H483" s="741"/>
    </row>
    <row r="484" spans="1:8" s="515" customFormat="1" ht="15" x14ac:dyDescent="0.2">
      <c r="A484" s="197"/>
      <c r="B484" s="965" t="s">
        <v>868</v>
      </c>
      <c r="C484" s="966" t="s">
        <v>869</v>
      </c>
      <c r="D484" s="967"/>
      <c r="E484" s="967"/>
      <c r="F484" s="500"/>
      <c r="G484" s="500"/>
      <c r="H484" s="741"/>
    </row>
    <row r="485" spans="1:8" s="515" customFormat="1" x14ac:dyDescent="0.2">
      <c r="A485" s="197"/>
      <c r="B485" s="950">
        <v>57</v>
      </c>
      <c r="C485" s="968" t="s">
        <v>870</v>
      </c>
      <c r="D485" s="969" t="s">
        <v>10</v>
      </c>
      <c r="E485" s="969">
        <v>1</v>
      </c>
      <c r="F485" s="500"/>
      <c r="G485" s="500"/>
      <c r="H485" s="741"/>
    </row>
    <row r="486" spans="1:8" s="515" customFormat="1" ht="25.5" x14ac:dyDescent="0.2">
      <c r="A486" s="197"/>
      <c r="B486" s="970">
        <v>58</v>
      </c>
      <c r="C486" s="968" t="s">
        <v>877</v>
      </c>
      <c r="D486" s="969" t="s">
        <v>10</v>
      </c>
      <c r="E486" s="969">
        <v>1</v>
      </c>
      <c r="F486" s="500"/>
      <c r="G486" s="500"/>
      <c r="H486" s="741"/>
    </row>
    <row r="487" spans="1:8" s="515" customFormat="1" x14ac:dyDescent="0.2">
      <c r="A487" s="197"/>
      <c r="B487" s="970">
        <v>59</v>
      </c>
      <c r="C487" s="968" t="s">
        <v>878</v>
      </c>
      <c r="D487" s="969" t="s">
        <v>10</v>
      </c>
      <c r="E487" s="969">
        <v>1</v>
      </c>
      <c r="F487" s="500"/>
      <c r="G487" s="500"/>
      <c r="H487" s="741"/>
    </row>
    <row r="488" spans="1:8" s="515" customFormat="1" x14ac:dyDescent="0.2">
      <c r="A488" s="197"/>
      <c r="B488" s="974"/>
      <c r="C488" s="518"/>
      <c r="D488" s="964"/>
      <c r="E488" s="964"/>
      <c r="F488" s="500"/>
      <c r="G488" s="500"/>
      <c r="H488" s="741"/>
    </row>
    <row r="489" spans="1:8" s="515" customFormat="1" ht="80.45" customHeight="1" x14ac:dyDescent="0.2">
      <c r="A489" s="197"/>
      <c r="B489" s="975" t="s">
        <v>879</v>
      </c>
      <c r="C489" s="1127" t="s">
        <v>854</v>
      </c>
      <c r="D489" s="976" t="s">
        <v>139</v>
      </c>
      <c r="E489" s="964">
        <v>1</v>
      </c>
      <c r="F489" s="500"/>
      <c r="G489" s="500"/>
      <c r="H489" s="741"/>
    </row>
    <row r="490" spans="1:8" s="515" customFormat="1" x14ac:dyDescent="0.2">
      <c r="A490" s="197"/>
      <c r="B490" s="975"/>
      <c r="C490" s="1127"/>
      <c r="D490" s="976"/>
      <c r="E490" s="964"/>
      <c r="F490" s="500"/>
      <c r="G490" s="500"/>
      <c r="H490" s="741"/>
    </row>
    <row r="491" spans="1:8" s="515" customFormat="1" ht="38.25" x14ac:dyDescent="0.2">
      <c r="A491" s="197"/>
      <c r="B491" s="975" t="s">
        <v>880</v>
      </c>
      <c r="C491" s="888" t="s">
        <v>520</v>
      </c>
      <c r="D491" s="976" t="s">
        <v>139</v>
      </c>
      <c r="E491" s="523">
        <v>1</v>
      </c>
      <c r="F491" s="500"/>
      <c r="G491" s="500"/>
      <c r="H491" s="741"/>
    </row>
    <row r="492" spans="1:8" s="515" customFormat="1" x14ac:dyDescent="0.2">
      <c r="A492" s="197"/>
      <c r="B492" s="975"/>
      <c r="C492" s="518"/>
      <c r="D492" s="976"/>
      <c r="E492" s="964"/>
      <c r="F492" s="500"/>
      <c r="G492" s="500"/>
      <c r="H492" s="741"/>
    </row>
    <row r="493" spans="1:8" s="515" customFormat="1" ht="25.5" x14ac:dyDescent="0.2">
      <c r="A493" s="197"/>
      <c r="B493" s="975" t="s">
        <v>881</v>
      </c>
      <c r="C493" s="1127" t="s">
        <v>856</v>
      </c>
      <c r="D493" s="779" t="s">
        <v>279</v>
      </c>
      <c r="E493" s="977">
        <v>0.1</v>
      </c>
      <c r="F493" s="500"/>
      <c r="G493" s="500"/>
      <c r="H493" s="741"/>
    </row>
    <row r="494" spans="1:8" s="515" customFormat="1" x14ac:dyDescent="0.2">
      <c r="A494" s="197"/>
      <c r="B494" s="956"/>
      <c r="C494" s="1127"/>
      <c r="F494" s="500"/>
      <c r="G494" s="500"/>
      <c r="H494" s="741"/>
    </row>
    <row r="495" spans="1:8" s="515" customFormat="1" x14ac:dyDescent="0.2">
      <c r="A495" s="197"/>
      <c r="B495" s="956"/>
      <c r="D495" s="964"/>
      <c r="E495" s="964"/>
      <c r="F495" s="500"/>
      <c r="G495" s="500"/>
      <c r="H495" s="741"/>
    </row>
    <row r="496" spans="1:8" s="515" customFormat="1" ht="13.5" thickBot="1" x14ac:dyDescent="0.25">
      <c r="A496" s="978"/>
      <c r="B496" s="979"/>
      <c r="C496" s="980" t="s">
        <v>857</v>
      </c>
      <c r="D496" s="981"/>
      <c r="E496" s="981"/>
      <c r="F496" s="982"/>
      <c r="G496" s="982"/>
      <c r="H496" s="741"/>
    </row>
    <row r="497" spans="1:8" s="515" customFormat="1" ht="13.5" thickTop="1" x14ac:dyDescent="0.2">
      <c r="A497" s="197"/>
      <c r="B497" s="956"/>
      <c r="C497" s="518"/>
      <c r="D497" s="964"/>
      <c r="E497" s="964"/>
      <c r="F497" s="500"/>
      <c r="G497" s="500"/>
      <c r="H497" s="741"/>
    </row>
    <row r="498" spans="1:8" s="515" customFormat="1" x14ac:dyDescent="0.2">
      <c r="A498" s="197"/>
      <c r="B498" s="956"/>
      <c r="C498" s="983" t="s">
        <v>847</v>
      </c>
      <c r="D498" s="964"/>
      <c r="E498" s="964"/>
      <c r="F498" s="500"/>
      <c r="G498" s="500"/>
      <c r="H498" s="741"/>
    </row>
    <row r="499" spans="1:8" s="515" customFormat="1" x14ac:dyDescent="0.2">
      <c r="A499" s="197"/>
      <c r="B499" s="984"/>
      <c r="C499" s="1127"/>
      <c r="D499" s="985"/>
      <c r="E499" s="985"/>
      <c r="F499" s="500"/>
      <c r="G499" s="500"/>
      <c r="H499" s="741"/>
    </row>
    <row r="500" spans="1:8" s="515" customFormat="1" x14ac:dyDescent="0.2">
      <c r="A500" s="197"/>
      <c r="B500" s="984"/>
      <c r="C500" s="986" t="s">
        <v>254</v>
      </c>
      <c r="D500" s="892"/>
      <c r="E500" s="892"/>
      <c r="F500" s="500"/>
      <c r="G500" s="500"/>
      <c r="H500" s="741"/>
    </row>
    <row r="501" spans="1:8" s="515" customFormat="1" ht="96.6" customHeight="1" x14ac:dyDescent="0.2">
      <c r="A501" s="197"/>
      <c r="B501" s="984"/>
      <c r="C501" s="1172" t="s">
        <v>253</v>
      </c>
      <c r="D501" s="1172"/>
      <c r="E501" s="1173"/>
      <c r="F501" s="1171"/>
      <c r="G501" s="1171"/>
      <c r="H501" s="741"/>
    </row>
    <row r="502" spans="1:8" s="515" customFormat="1" x14ac:dyDescent="0.2">
      <c r="A502" s="197"/>
      <c r="B502" s="984"/>
      <c r="C502" s="1126"/>
      <c r="D502" s="892"/>
      <c r="E502" s="892"/>
      <c r="F502" s="500"/>
      <c r="G502" s="500"/>
      <c r="H502" s="741"/>
    </row>
    <row r="503" spans="1:8" s="515" customFormat="1" ht="108.6" customHeight="1" x14ac:dyDescent="0.2">
      <c r="A503" s="197"/>
      <c r="B503" s="984"/>
      <c r="C503" s="1172" t="s">
        <v>848</v>
      </c>
      <c r="D503" s="1172"/>
      <c r="E503" s="1173"/>
      <c r="F503" s="1171"/>
      <c r="G503" s="1171"/>
      <c r="H503" s="741"/>
    </row>
    <row r="504" spans="1:8" s="515" customFormat="1" x14ac:dyDescent="0.2">
      <c r="A504" s="197"/>
      <c r="B504" s="984"/>
      <c r="C504" s="987"/>
      <c r="D504" s="987"/>
      <c r="E504" s="959"/>
      <c r="F504" s="500"/>
      <c r="G504" s="500"/>
      <c r="H504" s="741"/>
    </row>
    <row r="505" spans="1:8" s="515" customFormat="1" ht="15" customHeight="1" x14ac:dyDescent="0.2">
      <c r="A505" s="197"/>
      <c r="B505" s="984"/>
      <c r="C505" s="1126" t="s">
        <v>872</v>
      </c>
      <c r="D505" s="892"/>
      <c r="E505" s="892"/>
      <c r="F505" s="500"/>
      <c r="G505" s="500"/>
      <c r="H505" s="741"/>
    </row>
    <row r="506" spans="1:8" s="515" customFormat="1" x14ac:dyDescent="0.2">
      <c r="A506" s="197"/>
      <c r="B506" s="984"/>
      <c r="C506" s="986"/>
      <c r="D506" s="892"/>
      <c r="E506" s="892"/>
      <c r="F506" s="500"/>
      <c r="G506" s="500"/>
      <c r="H506" s="741"/>
    </row>
    <row r="507" spans="1:8" s="515" customFormat="1" ht="16.899999999999999" customHeight="1" x14ac:dyDescent="0.2">
      <c r="A507" s="197"/>
      <c r="B507" s="984"/>
      <c r="C507" s="986" t="s">
        <v>247</v>
      </c>
      <c r="D507" s="892"/>
      <c r="E507" s="892"/>
      <c r="F507" s="500"/>
      <c r="G507" s="500"/>
      <c r="H507" s="741"/>
    </row>
    <row r="508" spans="1:8" s="515" customFormat="1" ht="82.9" customHeight="1" x14ac:dyDescent="0.2">
      <c r="A508" s="197"/>
      <c r="B508" s="984"/>
      <c r="C508" s="1174" t="s">
        <v>873</v>
      </c>
      <c r="D508" s="1174"/>
      <c r="E508" s="1174"/>
      <c r="F508" s="1171"/>
      <c r="G508" s="1171"/>
      <c r="H508" s="741"/>
    </row>
    <row r="509" spans="1:8" s="515" customFormat="1" x14ac:dyDescent="0.2">
      <c r="A509" s="197"/>
      <c r="B509" s="984"/>
      <c r="C509" s="1128"/>
      <c r="D509" s="892"/>
      <c r="E509" s="892"/>
      <c r="F509" s="500"/>
      <c r="G509" s="500"/>
      <c r="H509" s="741"/>
    </row>
    <row r="510" spans="1:8" s="515" customFormat="1" x14ac:dyDescent="0.2">
      <c r="A510" s="197"/>
      <c r="B510" s="984"/>
      <c r="C510" s="986" t="s">
        <v>791</v>
      </c>
      <c r="D510" s="892"/>
      <c r="E510" s="892"/>
      <c r="F510" s="500"/>
      <c r="G510" s="500"/>
      <c r="H510" s="741"/>
    </row>
    <row r="511" spans="1:8" s="515" customFormat="1" x14ac:dyDescent="0.2">
      <c r="A511" s="197"/>
      <c r="B511" s="984"/>
      <c r="C511" s="1171" t="s">
        <v>242</v>
      </c>
      <c r="D511" s="1171"/>
      <c r="E511" s="1171"/>
      <c r="F511" s="1171"/>
      <c r="G511" s="1171"/>
      <c r="H511" s="741"/>
    </row>
    <row r="512" spans="1:8" s="515" customFormat="1" x14ac:dyDescent="0.2">
      <c r="A512" s="197"/>
      <c r="B512" s="984"/>
      <c r="C512" s="1128"/>
      <c r="D512" s="988"/>
      <c r="E512" s="988"/>
      <c r="F512" s="500"/>
      <c r="G512" s="500"/>
      <c r="H512" s="741"/>
    </row>
    <row r="513" spans="1:8" s="515" customFormat="1" x14ac:dyDescent="0.2">
      <c r="A513" s="197"/>
      <c r="B513" s="984"/>
      <c r="C513" s="986" t="s">
        <v>849</v>
      </c>
      <c r="D513" s="892"/>
      <c r="E513" s="892"/>
      <c r="F513" s="500"/>
      <c r="G513" s="500"/>
      <c r="H513" s="741"/>
    </row>
    <row r="514" spans="1:8" s="515" customFormat="1" ht="82.15" customHeight="1" x14ac:dyDescent="0.2">
      <c r="A514" s="197"/>
      <c r="B514" s="984"/>
      <c r="C514" s="1174" t="s">
        <v>244</v>
      </c>
      <c r="D514" s="1174"/>
      <c r="E514" s="1171"/>
      <c r="F514" s="1171"/>
      <c r="G514" s="1171"/>
      <c r="H514" s="741"/>
    </row>
    <row r="515" spans="1:8" s="515" customFormat="1" x14ac:dyDescent="0.2">
      <c r="A515" s="197"/>
      <c r="B515" s="984"/>
      <c r="C515" s="1128"/>
      <c r="D515" s="1125"/>
      <c r="E515" s="1125"/>
      <c r="F515" s="500"/>
      <c r="G515" s="500"/>
      <c r="H515" s="741"/>
    </row>
    <row r="516" spans="1:8" s="515" customFormat="1" x14ac:dyDescent="0.2">
      <c r="A516" s="197"/>
      <c r="B516" s="984"/>
      <c r="C516" s="1128" t="s">
        <v>248</v>
      </c>
      <c r="D516" s="892"/>
      <c r="E516" s="892"/>
      <c r="F516" s="500"/>
      <c r="G516" s="500"/>
      <c r="H516" s="741"/>
    </row>
    <row r="517" spans="1:8" s="515" customFormat="1" ht="28.15" customHeight="1" x14ac:dyDescent="0.2">
      <c r="A517" s="197"/>
      <c r="B517" s="984"/>
      <c r="C517" s="1171" t="s">
        <v>243</v>
      </c>
      <c r="D517" s="1171"/>
      <c r="E517" s="1171"/>
      <c r="F517" s="1171"/>
      <c r="G517" s="1171"/>
      <c r="H517" s="741"/>
    </row>
    <row r="518" spans="1:8" s="515" customFormat="1" x14ac:dyDescent="0.2">
      <c r="A518" s="197"/>
      <c r="B518" s="984"/>
      <c r="C518" s="986"/>
      <c r="D518" s="892"/>
      <c r="E518" s="892"/>
      <c r="F518" s="500"/>
      <c r="G518" s="500"/>
      <c r="H518" s="741"/>
    </row>
    <row r="519" spans="1:8" s="515" customFormat="1" x14ac:dyDescent="0.2">
      <c r="A519" s="197"/>
      <c r="B519" s="984"/>
      <c r="C519" s="986" t="s">
        <v>850</v>
      </c>
      <c r="D519" s="892"/>
      <c r="E519" s="892"/>
      <c r="F519" s="500"/>
      <c r="G519" s="500"/>
      <c r="H519" s="741"/>
    </row>
    <row r="520" spans="1:8" s="515" customFormat="1" ht="93" customHeight="1" x14ac:dyDescent="0.2">
      <c r="A520" s="197"/>
      <c r="B520" s="984"/>
      <c r="C520" s="1174" t="s">
        <v>244</v>
      </c>
      <c r="D520" s="1174"/>
      <c r="E520" s="1171"/>
      <c r="F520" s="1171"/>
      <c r="G520" s="1171"/>
      <c r="H520" s="741"/>
    </row>
    <row r="521" spans="1:8" s="515" customFormat="1" x14ac:dyDescent="0.2">
      <c r="A521" s="197"/>
      <c r="B521" s="984"/>
      <c r="C521" s="1128"/>
      <c r="D521" s="892"/>
      <c r="E521" s="892"/>
      <c r="F521" s="500"/>
      <c r="G521" s="500"/>
      <c r="H521" s="741"/>
    </row>
    <row r="522" spans="1:8" s="515" customFormat="1" x14ac:dyDescent="0.2">
      <c r="A522" s="197"/>
      <c r="B522" s="984"/>
      <c r="C522" s="986" t="s">
        <v>851</v>
      </c>
      <c r="D522" s="892"/>
      <c r="E522" s="892"/>
      <c r="F522" s="500"/>
      <c r="G522" s="500"/>
      <c r="H522" s="741"/>
    </row>
    <row r="523" spans="1:8" s="515" customFormat="1" ht="146.25" customHeight="1" x14ac:dyDescent="0.2">
      <c r="A523" s="197"/>
      <c r="B523" s="984"/>
      <c r="C523" s="1169" t="s">
        <v>245</v>
      </c>
      <c r="D523" s="1169"/>
      <c r="E523" s="1170"/>
      <c r="F523" s="1171"/>
      <c r="G523" s="1171"/>
      <c r="H523" s="741"/>
    </row>
    <row r="524" spans="1:8" s="515" customFormat="1" x14ac:dyDescent="0.2">
      <c r="A524" s="197"/>
      <c r="B524" s="984"/>
      <c r="C524" s="1123"/>
      <c r="D524" s="1124"/>
      <c r="E524" s="1124"/>
      <c r="F524" s="500"/>
      <c r="G524" s="500"/>
      <c r="H524" s="741"/>
    </row>
    <row r="525" spans="1:8" s="515" customFormat="1" x14ac:dyDescent="0.2">
      <c r="A525" s="197"/>
      <c r="B525" s="984"/>
      <c r="C525" s="986"/>
      <c r="D525" s="892"/>
      <c r="E525" s="892"/>
      <c r="F525" s="500"/>
      <c r="G525" s="500"/>
      <c r="H525" s="741"/>
    </row>
    <row r="526" spans="1:8" s="515" customFormat="1" x14ac:dyDescent="0.2">
      <c r="A526" s="197"/>
      <c r="B526" s="984"/>
      <c r="C526" s="986" t="s">
        <v>251</v>
      </c>
      <c r="D526" s="892"/>
      <c r="E526" s="892"/>
      <c r="F526" s="500"/>
      <c r="G526" s="500"/>
      <c r="H526" s="741"/>
    </row>
    <row r="527" spans="1:8" s="515" customFormat="1" ht="189.6" customHeight="1" x14ac:dyDescent="0.2">
      <c r="A527" s="197"/>
      <c r="B527" s="984"/>
      <c r="C527" s="1169" t="s">
        <v>874</v>
      </c>
      <c r="D527" s="1169"/>
      <c r="E527" s="1175"/>
      <c r="F527" s="1171"/>
      <c r="G527" s="1171"/>
      <c r="H527" s="741"/>
    </row>
    <row r="528" spans="1:8" s="515" customFormat="1" x14ac:dyDescent="0.2">
      <c r="A528" s="197"/>
      <c r="B528" s="984"/>
      <c r="C528" s="1123"/>
      <c r="D528" s="1129"/>
      <c r="E528" s="1129"/>
      <c r="F528" s="500"/>
      <c r="G528" s="500"/>
      <c r="H528" s="741"/>
    </row>
    <row r="529" spans="1:8" s="515" customFormat="1" x14ac:dyDescent="0.2">
      <c r="A529" s="197"/>
      <c r="B529" s="984"/>
      <c r="C529" s="986" t="s">
        <v>252</v>
      </c>
      <c r="D529" s="892"/>
      <c r="E529" s="892"/>
      <c r="F529" s="500"/>
      <c r="G529" s="500"/>
      <c r="H529" s="741"/>
    </row>
    <row r="530" spans="1:8" s="515" customFormat="1" ht="277.14999999999998" customHeight="1" x14ac:dyDescent="0.2">
      <c r="A530" s="197"/>
      <c r="B530" s="984"/>
      <c r="C530" s="1169" t="s">
        <v>875</v>
      </c>
      <c r="D530" s="1169"/>
      <c r="E530" s="1175"/>
      <c r="F530" s="1171"/>
      <c r="G530" s="1171"/>
      <c r="H530" s="741"/>
    </row>
    <row r="531" spans="1:8" s="515" customFormat="1" x14ac:dyDescent="0.2">
      <c r="A531" s="197"/>
      <c r="B531" s="984"/>
      <c r="C531" s="1123"/>
      <c r="D531" s="1129"/>
      <c r="E531" s="1129"/>
      <c r="F531" s="500"/>
      <c r="G531" s="500"/>
      <c r="H531" s="741"/>
    </row>
    <row r="532" spans="1:8" s="515" customFormat="1" x14ac:dyDescent="0.2">
      <c r="A532" s="197"/>
      <c r="B532" s="984"/>
      <c r="C532" s="986" t="s">
        <v>852</v>
      </c>
      <c r="D532" s="892"/>
      <c r="E532" s="892"/>
      <c r="F532" s="500"/>
      <c r="G532" s="500"/>
      <c r="H532" s="741"/>
    </row>
    <row r="533" spans="1:8" s="515" customFormat="1" ht="241.9" customHeight="1" x14ac:dyDescent="0.2">
      <c r="A533" s="197"/>
      <c r="B533" s="984"/>
      <c r="C533" s="1169" t="s">
        <v>876</v>
      </c>
      <c r="D533" s="1169"/>
      <c r="E533" s="1170"/>
      <c r="F533" s="1171"/>
      <c r="G533" s="1171"/>
      <c r="H533" s="741"/>
    </row>
    <row r="534" spans="1:8" s="515" customFormat="1" x14ac:dyDescent="0.2">
      <c r="A534" s="197"/>
      <c r="B534" s="984"/>
      <c r="C534" s="1123"/>
      <c r="D534" s="1123"/>
      <c r="E534" s="1124"/>
      <c r="F534" s="500"/>
      <c r="G534" s="500"/>
      <c r="H534" s="741"/>
    </row>
    <row r="535" spans="1:8" s="515" customFormat="1" ht="25.5" x14ac:dyDescent="0.2">
      <c r="A535" s="197"/>
      <c r="B535" s="984"/>
      <c r="C535" s="1128" t="s">
        <v>853</v>
      </c>
      <c r="D535" s="892"/>
      <c r="E535" s="892"/>
      <c r="F535" s="500"/>
      <c r="G535" s="500"/>
      <c r="H535" s="741"/>
    </row>
    <row r="536" spans="1:8" s="515" customFormat="1" ht="97.9" customHeight="1" x14ac:dyDescent="0.2">
      <c r="A536" s="197"/>
      <c r="B536" s="984"/>
      <c r="C536" s="1169" t="s">
        <v>246</v>
      </c>
      <c r="D536" s="1169"/>
      <c r="E536" s="1170"/>
      <c r="F536" s="1171"/>
      <c r="G536" s="1171"/>
      <c r="H536" s="741"/>
    </row>
    <row r="537" spans="1:8" s="515" customFormat="1" x14ac:dyDescent="0.2">
      <c r="A537" s="197"/>
      <c r="B537" s="984"/>
      <c r="C537" s="1127"/>
      <c r="D537" s="985"/>
      <c r="E537" s="985"/>
      <c r="F537" s="500"/>
      <c r="G537" s="500"/>
      <c r="H537" s="741"/>
    </row>
    <row r="538" spans="1:8" s="515" customFormat="1" ht="15" x14ac:dyDescent="0.25">
      <c r="A538" s="197"/>
      <c r="B538" s="989" t="s">
        <v>227</v>
      </c>
      <c r="C538" s="990" t="s">
        <v>229</v>
      </c>
      <c r="D538" s="964"/>
      <c r="E538" s="523"/>
      <c r="F538" s="500"/>
      <c r="G538" s="500"/>
      <c r="H538" s="741"/>
    </row>
    <row r="539" spans="1:8" s="515" customFormat="1" x14ac:dyDescent="0.2">
      <c r="A539" s="197"/>
      <c r="C539" s="991"/>
      <c r="D539" s="964"/>
      <c r="E539" s="523"/>
      <c r="F539" s="500"/>
      <c r="G539" s="500"/>
      <c r="H539" s="741"/>
    </row>
    <row r="540" spans="1:8" s="515" customFormat="1" ht="76.5" x14ac:dyDescent="0.2">
      <c r="A540" s="197"/>
      <c r="B540" s="515">
        <v>1</v>
      </c>
      <c r="C540" s="992" t="s">
        <v>860</v>
      </c>
      <c r="D540" s="976" t="s">
        <v>139</v>
      </c>
      <c r="E540" s="500">
        <v>1</v>
      </c>
      <c r="F540" s="500"/>
      <c r="G540" s="500"/>
      <c r="H540" s="741"/>
    </row>
    <row r="541" spans="1:8" s="515" customFormat="1" x14ac:dyDescent="0.2">
      <c r="A541" s="197"/>
      <c r="C541" s="992"/>
      <c r="D541" s="976"/>
      <c r="E541" s="500"/>
      <c r="F541" s="500"/>
      <c r="G541" s="500"/>
      <c r="H541" s="741"/>
    </row>
    <row r="542" spans="1:8" s="515" customFormat="1" x14ac:dyDescent="0.2">
      <c r="A542" s="197"/>
      <c r="B542" s="515">
        <v>2</v>
      </c>
      <c r="C542" s="992" t="s">
        <v>859</v>
      </c>
      <c r="D542" s="976" t="s">
        <v>139</v>
      </c>
      <c r="E542" s="500">
        <v>1</v>
      </c>
      <c r="F542" s="500"/>
      <c r="G542" s="500"/>
      <c r="H542" s="741"/>
    </row>
    <row r="543" spans="1:8" s="515" customFormat="1" x14ac:dyDescent="0.2">
      <c r="A543" s="197"/>
      <c r="C543" s="992"/>
      <c r="D543" s="976"/>
      <c r="E543" s="500"/>
      <c r="F543" s="500"/>
      <c r="G543" s="500"/>
      <c r="H543" s="741"/>
    </row>
    <row r="544" spans="1:8" s="515" customFormat="1" ht="25.5" x14ac:dyDescent="0.2">
      <c r="A544" s="197"/>
      <c r="B544" s="515">
        <v>3</v>
      </c>
      <c r="C544" s="992" t="s">
        <v>866</v>
      </c>
      <c r="D544" s="976" t="s">
        <v>139</v>
      </c>
      <c r="E544" s="500">
        <v>1</v>
      </c>
      <c r="F544" s="500"/>
      <c r="G544" s="500"/>
      <c r="H544" s="741"/>
    </row>
    <row r="545" spans="1:8" s="515" customFormat="1" x14ac:dyDescent="0.2">
      <c r="A545" s="197"/>
      <c r="C545" s="992"/>
      <c r="D545" s="976"/>
      <c r="E545" s="500"/>
      <c r="F545" s="500"/>
      <c r="G545" s="500"/>
      <c r="H545" s="741"/>
    </row>
    <row r="546" spans="1:8" s="515" customFormat="1" x14ac:dyDescent="0.2">
      <c r="A546" s="197"/>
      <c r="B546" s="515">
        <v>4</v>
      </c>
      <c r="C546" s="992" t="s">
        <v>230</v>
      </c>
      <c r="D546" s="976" t="s">
        <v>196</v>
      </c>
      <c r="E546" s="500">
        <v>40</v>
      </c>
      <c r="F546" s="500"/>
      <c r="G546" s="500"/>
      <c r="H546" s="741"/>
    </row>
    <row r="547" spans="1:8" s="515" customFormat="1" x14ac:dyDescent="0.2">
      <c r="A547" s="197"/>
      <c r="D547" s="993"/>
      <c r="E547" s="993"/>
      <c r="F547" s="500"/>
      <c r="G547" s="500"/>
      <c r="H547" s="741"/>
    </row>
    <row r="548" spans="1:8" s="515" customFormat="1" ht="25.5" x14ac:dyDescent="0.2">
      <c r="A548" s="197"/>
      <c r="B548" s="515">
        <v>5</v>
      </c>
      <c r="C548" s="1127" t="s">
        <v>856</v>
      </c>
      <c r="D548" s="779" t="s">
        <v>279</v>
      </c>
      <c r="E548" s="977">
        <v>0.1</v>
      </c>
      <c r="F548" s="500"/>
      <c r="G548" s="500"/>
      <c r="H548" s="741"/>
    </row>
    <row r="549" spans="1:8" s="515" customFormat="1" x14ac:dyDescent="0.2">
      <c r="A549" s="197"/>
      <c r="C549" s="994"/>
      <c r="D549" s="964"/>
      <c r="E549" s="523"/>
      <c r="F549" s="500"/>
      <c r="G549" s="500"/>
      <c r="H549" s="741"/>
    </row>
    <row r="550" spans="1:8" s="515" customFormat="1" x14ac:dyDescent="0.2">
      <c r="A550" s="995"/>
      <c r="B550" s="996"/>
      <c r="C550" s="997"/>
      <c r="D550" s="998"/>
      <c r="E550" s="999"/>
      <c r="F550" s="1000"/>
      <c r="G550" s="1000"/>
      <c r="H550" s="741"/>
    </row>
    <row r="551" spans="1:8" s="515" customFormat="1" ht="13.5" thickBot="1" x14ac:dyDescent="0.25">
      <c r="A551" s="1001"/>
      <c r="B551" s="1002"/>
      <c r="C551" s="1003" t="s">
        <v>858</v>
      </c>
      <c r="D551" s="1004"/>
      <c r="E551" s="1005"/>
      <c r="F551" s="1006"/>
      <c r="G551" s="1006"/>
      <c r="H551" s="741"/>
    </row>
    <row r="552" spans="1:8" s="742" customFormat="1" ht="18" customHeight="1" thickTop="1" x14ac:dyDescent="0.2">
      <c r="A552" s="197"/>
      <c r="B552" s="890"/>
      <c r="C552" s="140"/>
      <c r="D552" s="892"/>
      <c r="E552" s="883"/>
      <c r="F552" s="872"/>
      <c r="G552" s="872"/>
      <c r="H552" s="191"/>
    </row>
    <row r="553" spans="1:8" s="742" customFormat="1" x14ac:dyDescent="0.2">
      <c r="A553" s="197"/>
      <c r="B553" s="890"/>
      <c r="C553" s="140"/>
      <c r="D553" s="892"/>
      <c r="E553" s="883"/>
      <c r="F553" s="872"/>
      <c r="G553" s="938"/>
      <c r="H553" s="191"/>
    </row>
    <row r="554" spans="1:8" s="742" customFormat="1" ht="15.75" x14ac:dyDescent="0.25">
      <c r="A554" s="197"/>
      <c r="B554" s="1007"/>
      <c r="C554" s="193"/>
      <c r="D554" s="194"/>
      <c r="E554" s="696"/>
      <c r="F554" s="678"/>
      <c r="G554" s="940"/>
      <c r="H554" s="191"/>
    </row>
    <row r="555" spans="1:8" s="742" customFormat="1" ht="15.75" x14ac:dyDescent="0.25">
      <c r="A555" s="197"/>
      <c r="B555" s="1007"/>
      <c r="C555" s="193"/>
      <c r="D555" s="194"/>
      <c r="E555" s="696"/>
      <c r="F555" s="678"/>
      <c r="G555" s="872"/>
      <c r="H555" s="191"/>
    </row>
    <row r="556" spans="1:8" s="742" customFormat="1" ht="18" x14ac:dyDescent="0.25">
      <c r="A556" s="197"/>
      <c r="B556" s="1007"/>
      <c r="C556" s="536" t="s">
        <v>517</v>
      </c>
      <c r="D556" s="194"/>
      <c r="E556" s="696"/>
      <c r="F556" s="678"/>
      <c r="G556" s="872"/>
      <c r="H556" s="191"/>
    </row>
    <row r="557" spans="1:8" s="742" customFormat="1" ht="15.75" x14ac:dyDescent="0.25">
      <c r="A557" s="197"/>
      <c r="B557" s="1007"/>
      <c r="C557" s="1008"/>
      <c r="D557" s="1009"/>
      <c r="E557" s="953"/>
      <c r="F557" s="938"/>
      <c r="G557" s="678"/>
      <c r="H557" s="191"/>
    </row>
    <row r="558" spans="1:8" s="742" customFormat="1" ht="15" x14ac:dyDescent="0.2">
      <c r="A558" s="197"/>
      <c r="B558" s="890"/>
      <c r="C558" s="140"/>
      <c r="D558" s="892"/>
      <c r="E558" s="883"/>
      <c r="F558" s="872"/>
      <c r="G558" s="678"/>
      <c r="H558" s="191"/>
    </row>
    <row r="559" spans="1:8" s="742" customFormat="1" ht="12.75" customHeight="1" x14ac:dyDescent="0.2">
      <c r="A559" s="535"/>
      <c r="B559" s="1132" t="s">
        <v>100</v>
      </c>
      <c r="C559" s="1133" t="s">
        <v>108</v>
      </c>
      <c r="D559" s="1010"/>
      <c r="E559" s="1011"/>
      <c r="F559" s="1012"/>
      <c r="G559" s="679"/>
      <c r="H559" s="191"/>
    </row>
    <row r="560" spans="1:8" s="742" customFormat="1" x14ac:dyDescent="0.2">
      <c r="A560" s="197"/>
      <c r="B560" s="1134"/>
      <c r="C560" s="1135"/>
      <c r="D560" s="892"/>
      <c r="E560" s="883"/>
      <c r="F560" s="872"/>
      <c r="G560" s="938"/>
      <c r="H560" s="191"/>
    </row>
    <row r="561" spans="1:8" s="742" customFormat="1" x14ac:dyDescent="0.2">
      <c r="A561" s="535"/>
      <c r="B561" s="1132" t="s">
        <v>101</v>
      </c>
      <c r="C561" s="1133" t="s">
        <v>109</v>
      </c>
      <c r="D561" s="1010"/>
      <c r="E561" s="1011"/>
      <c r="F561" s="1012"/>
      <c r="G561" s="1012"/>
      <c r="H561" s="191"/>
    </row>
    <row r="562" spans="1:8" s="742" customFormat="1" ht="12.75" customHeight="1" x14ac:dyDescent="0.2">
      <c r="A562" s="197"/>
      <c r="B562" s="1134"/>
      <c r="C562" s="1135"/>
      <c r="D562" s="892"/>
      <c r="E562" s="883"/>
      <c r="F562" s="872"/>
      <c r="G562" s="872"/>
      <c r="H562" s="191"/>
    </row>
    <row r="563" spans="1:8" s="742" customFormat="1" x14ac:dyDescent="0.2">
      <c r="A563" s="535"/>
      <c r="B563" s="1132" t="s">
        <v>111</v>
      </c>
      <c r="C563" s="1133" t="s">
        <v>187</v>
      </c>
      <c r="D563" s="1010"/>
      <c r="E563" s="1011"/>
      <c r="F563" s="1012"/>
      <c r="G563" s="1012"/>
      <c r="H563" s="191"/>
    </row>
    <row r="564" spans="1:8" s="742" customFormat="1" x14ac:dyDescent="0.2">
      <c r="A564" s="197"/>
      <c r="B564" s="1134"/>
      <c r="C564" s="1135"/>
      <c r="D564" s="892"/>
      <c r="E564" s="883"/>
      <c r="F564" s="872"/>
      <c r="G564" s="872"/>
      <c r="H564" s="191"/>
    </row>
    <row r="565" spans="1:8" s="742" customFormat="1" x14ac:dyDescent="0.2">
      <c r="A565" s="535"/>
      <c r="B565" s="1132" t="s">
        <v>135</v>
      </c>
      <c r="C565" s="1133" t="s">
        <v>188</v>
      </c>
      <c r="D565" s="1010"/>
      <c r="E565" s="1011"/>
      <c r="F565" s="1012"/>
      <c r="G565" s="1012"/>
      <c r="H565" s="191"/>
    </row>
    <row r="566" spans="1:8" s="742" customFormat="1" x14ac:dyDescent="0.2">
      <c r="A566" s="197"/>
      <c r="B566" s="1134"/>
      <c r="C566" s="1135"/>
      <c r="D566" s="892"/>
      <c r="E566" s="883"/>
      <c r="F566" s="872"/>
      <c r="G566" s="872"/>
      <c r="H566" s="191"/>
    </row>
    <row r="567" spans="1:8" s="742" customFormat="1" x14ac:dyDescent="0.2">
      <c r="A567" s="535"/>
      <c r="B567" s="1132" t="s">
        <v>136</v>
      </c>
      <c r="C567" s="1133" t="s">
        <v>189</v>
      </c>
      <c r="D567" s="1010"/>
      <c r="E567" s="1011"/>
      <c r="F567" s="1012"/>
      <c r="G567" s="1012"/>
      <c r="H567" s="191"/>
    </row>
    <row r="568" spans="1:8" s="742" customFormat="1" x14ac:dyDescent="0.2">
      <c r="A568" s="197"/>
      <c r="B568" s="1136"/>
      <c r="C568" s="1137"/>
      <c r="D568" s="1009"/>
      <c r="E568" s="953"/>
      <c r="F568" s="938"/>
      <c r="G568" s="938"/>
      <c r="H568" s="191"/>
    </row>
    <row r="569" spans="1:8" s="742" customFormat="1" x14ac:dyDescent="0.2">
      <c r="A569" s="535"/>
      <c r="B569" s="1132" t="s">
        <v>182</v>
      </c>
      <c r="C569" s="1133" t="s">
        <v>923</v>
      </c>
      <c r="D569" s="1010"/>
      <c r="E569" s="1011"/>
      <c r="F569" s="1012"/>
      <c r="G569" s="1012"/>
      <c r="H569" s="191"/>
    </row>
    <row r="570" spans="1:8" s="742" customFormat="1" x14ac:dyDescent="0.2">
      <c r="A570" s="197"/>
      <c r="B570" s="1134"/>
      <c r="C570" s="1135"/>
      <c r="D570" s="892"/>
      <c r="E570" s="883"/>
      <c r="F570" s="872"/>
      <c r="G570" s="872"/>
      <c r="H570" s="191"/>
    </row>
    <row r="571" spans="1:8" s="742" customFormat="1" x14ac:dyDescent="0.2">
      <c r="A571" s="535"/>
      <c r="B571" s="1132" t="s">
        <v>224</v>
      </c>
      <c r="C571" s="1133" t="s">
        <v>191</v>
      </c>
      <c r="D571" s="1010"/>
      <c r="E571" s="1011"/>
      <c r="F571" s="1012"/>
      <c r="G571" s="1012"/>
      <c r="H571" s="191"/>
    </row>
    <row r="572" spans="1:8" s="742" customFormat="1" x14ac:dyDescent="0.2">
      <c r="A572" s="197"/>
      <c r="B572" s="1134"/>
      <c r="C572" s="1135"/>
      <c r="D572" s="892"/>
      <c r="E572" s="883"/>
      <c r="F572" s="872"/>
      <c r="G572" s="872"/>
      <c r="H572" s="191"/>
    </row>
    <row r="573" spans="1:8" s="742" customFormat="1" x14ac:dyDescent="0.2">
      <c r="A573" s="535"/>
      <c r="B573" s="1132" t="s">
        <v>225</v>
      </c>
      <c r="C573" s="1133" t="s">
        <v>192</v>
      </c>
      <c r="D573" s="1010"/>
      <c r="E573" s="1011"/>
      <c r="F573" s="1012"/>
      <c r="G573" s="1012"/>
      <c r="H573" s="191"/>
    </row>
    <row r="574" spans="1:8" s="742" customFormat="1" x14ac:dyDescent="0.2">
      <c r="A574" s="197"/>
      <c r="B574" s="1134"/>
      <c r="C574" s="1135"/>
      <c r="D574" s="892"/>
      <c r="E574" s="883"/>
      <c r="F574" s="872"/>
      <c r="G574" s="872"/>
      <c r="H574" s="191"/>
    </row>
    <row r="575" spans="1:8" s="742" customFormat="1" x14ac:dyDescent="0.2">
      <c r="A575" s="535"/>
      <c r="B575" s="1132" t="s">
        <v>226</v>
      </c>
      <c r="C575" s="1133" t="s">
        <v>228</v>
      </c>
      <c r="D575" s="1010"/>
      <c r="E575" s="1011"/>
      <c r="F575" s="1012"/>
      <c r="G575" s="1012"/>
      <c r="H575" s="191"/>
    </row>
    <row r="576" spans="1:8" s="742" customFormat="1" x14ac:dyDescent="0.2">
      <c r="A576" s="197"/>
      <c r="B576" s="1134"/>
      <c r="C576" s="1135"/>
      <c r="D576" s="892"/>
      <c r="E576" s="883"/>
      <c r="F576" s="872"/>
      <c r="G576" s="872"/>
      <c r="H576" s="191"/>
    </row>
    <row r="577" spans="1:8" s="742" customFormat="1" x14ac:dyDescent="0.2">
      <c r="A577" s="535"/>
      <c r="B577" s="1132" t="s">
        <v>227</v>
      </c>
      <c r="C577" s="1133" t="s">
        <v>229</v>
      </c>
      <c r="D577" s="1010"/>
      <c r="E577" s="1011"/>
      <c r="F577" s="1012"/>
      <c r="G577" s="1012"/>
      <c r="H577" s="191"/>
    </row>
    <row r="578" spans="1:8" s="742" customFormat="1" x14ac:dyDescent="0.2">
      <c r="A578" s="197"/>
      <c r="B578" s="1138"/>
      <c r="C578" s="1139"/>
      <c r="D578" s="1013"/>
      <c r="E578" s="945"/>
      <c r="F578" s="946"/>
      <c r="G578" s="946"/>
      <c r="H578" s="191"/>
    </row>
    <row r="579" spans="1:8" s="742" customFormat="1" ht="12.75" customHeight="1" thickBot="1" x14ac:dyDescent="0.25">
      <c r="A579" s="197"/>
      <c r="B579" s="1140"/>
      <c r="C579" s="877" t="s">
        <v>519</v>
      </c>
      <c r="D579" s="1014"/>
      <c r="E579" s="878"/>
      <c r="F579" s="878"/>
      <c r="G579" s="878"/>
      <c r="H579" s="191"/>
    </row>
    <row r="580" spans="1:8" s="742" customFormat="1" ht="13.5" thickTop="1" x14ac:dyDescent="0.2">
      <c r="A580" s="197"/>
      <c r="B580" s="195"/>
      <c r="D580" s="196"/>
      <c r="E580" s="697"/>
      <c r="F580" s="674"/>
      <c r="G580" s="674"/>
      <c r="H580" s="191"/>
    </row>
    <row r="581" spans="1:8" s="742" customFormat="1" x14ac:dyDescent="0.2">
      <c r="A581" s="197"/>
      <c r="B581" s="195"/>
      <c r="D581" s="196"/>
      <c r="E581" s="697"/>
      <c r="F581" s="674"/>
      <c r="G581" s="674"/>
      <c r="H581" s="191"/>
    </row>
    <row r="582" spans="1:8" s="742" customFormat="1" ht="12.75" customHeight="1" x14ac:dyDescent="0.2">
      <c r="A582" s="197"/>
      <c r="B582" s="195"/>
      <c r="D582" s="196"/>
      <c r="E582" s="697"/>
      <c r="F582" s="674"/>
      <c r="G582" s="674"/>
      <c r="H582" s="191"/>
    </row>
    <row r="583" spans="1:8" s="742" customFormat="1" x14ac:dyDescent="0.2">
      <c r="A583" s="197"/>
      <c r="B583" s="195"/>
      <c r="D583" s="196"/>
      <c r="E583" s="697"/>
      <c r="F583" s="674"/>
      <c r="G583" s="674"/>
      <c r="H583" s="191"/>
    </row>
    <row r="584" spans="1:8" s="742" customFormat="1" x14ac:dyDescent="0.2">
      <c r="A584" s="197"/>
      <c r="B584" s="195"/>
      <c r="D584" s="196"/>
      <c r="E584" s="697"/>
      <c r="F584" s="674"/>
      <c r="G584" s="674"/>
      <c r="H584" s="191"/>
    </row>
    <row r="585" spans="1:8" s="742" customFormat="1" x14ac:dyDescent="0.2">
      <c r="A585" s="197"/>
      <c r="B585" s="195"/>
      <c r="D585" s="196"/>
      <c r="E585" s="697"/>
      <c r="F585" s="674"/>
      <c r="G585" s="674"/>
      <c r="H585" s="191"/>
    </row>
  </sheetData>
  <mergeCells count="14">
    <mergeCell ref="A1:B1"/>
    <mergeCell ref="C350:F350"/>
    <mergeCell ref="C536:G536"/>
    <mergeCell ref="C501:G501"/>
    <mergeCell ref="C503:G503"/>
    <mergeCell ref="C508:G508"/>
    <mergeCell ref="C511:G511"/>
    <mergeCell ref="C514:G514"/>
    <mergeCell ref="C517:G517"/>
    <mergeCell ref="C520:G520"/>
    <mergeCell ref="C523:G523"/>
    <mergeCell ref="C527:G527"/>
    <mergeCell ref="C530:G530"/>
    <mergeCell ref="C533:G533"/>
  </mergeCells>
  <pageMargins left="0.70866141732283472" right="0.70866141732283472" top="0.74803149606299213" bottom="0.74803149606299213" header="0.31496062992125984" footer="0.31496062992125984"/>
  <pageSetup paperSize="9" scale="74" firstPageNumber="24" orientation="portrait" useFirstPageNumber="1" r:id="rId1"/>
  <headerFooter>
    <oddHeader>&amp;L_x000D__x000D_&amp;9</oddHeader>
    <oddFooter>&amp;A&amp;RStran &amp;P</oddFooter>
  </headerFooter>
  <rowBreaks count="3" manualBreakCount="3">
    <brk id="368" max="6" man="1"/>
    <brk id="552" max="6" man="1"/>
    <brk id="57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2"/>
  <sheetViews>
    <sheetView view="pageBreakPreview" zoomScale="120" zoomScaleNormal="100" zoomScaleSheetLayoutView="120" workbookViewId="0"/>
  </sheetViews>
  <sheetFormatPr defaultColWidth="9.140625" defaultRowHeight="12.75" x14ac:dyDescent="0.2"/>
  <cols>
    <col min="1" max="1" width="6.140625" style="140" customWidth="1"/>
    <col min="2" max="2" width="36.7109375" style="140" customWidth="1"/>
    <col min="3" max="3" width="9.42578125" style="140" customWidth="1"/>
    <col min="4" max="4" width="12.28515625" style="140" customWidth="1"/>
    <col min="5" max="5" width="10.28515625" style="140" customWidth="1"/>
    <col min="6" max="6" width="12.5703125" style="140" customWidth="1"/>
    <col min="7" max="16384" width="9.140625" style="140"/>
  </cols>
  <sheetData>
    <row r="1" spans="1:6" ht="27.75" customHeight="1" thickBot="1" x14ac:dyDescent="0.25">
      <c r="A1" s="1122" t="s">
        <v>337</v>
      </c>
      <c r="B1" s="655" t="s">
        <v>697</v>
      </c>
      <c r="C1" s="653"/>
      <c r="D1" s="656"/>
      <c r="E1" s="656"/>
      <c r="F1" s="657"/>
    </row>
    <row r="2" spans="1:6" ht="18" x14ac:dyDescent="0.2">
      <c r="A2" s="90"/>
      <c r="B2" s="133"/>
      <c r="C2" s="94"/>
    </row>
    <row r="3" spans="1:6" ht="18" x14ac:dyDescent="0.2">
      <c r="A3" s="90"/>
      <c r="B3" s="136"/>
    </row>
    <row r="4" spans="1:6" ht="18" x14ac:dyDescent="0.2">
      <c r="A4" s="82"/>
      <c r="B4" s="588" t="str">
        <f>+rekapitulacija!B6</f>
        <v>Objekt: VODOVODNI SISTEM LUČINE</v>
      </c>
      <c r="C4" s="82"/>
    </row>
    <row r="5" spans="1:6" ht="15.75" x14ac:dyDescent="0.2">
      <c r="B5" s="589"/>
    </row>
    <row r="6" spans="1:6" ht="15.75" x14ac:dyDescent="0.2">
      <c r="A6" s="80"/>
      <c r="B6" s="590" t="s">
        <v>240</v>
      </c>
    </row>
    <row r="7" spans="1:6" x14ac:dyDescent="0.2">
      <c r="A7" s="85"/>
      <c r="B7" s="112"/>
    </row>
    <row r="8" spans="1:6" x14ac:dyDescent="0.2">
      <c r="A8" s="80"/>
      <c r="B8" s="80"/>
    </row>
    <row r="9" spans="1:6" x14ac:dyDescent="0.2">
      <c r="E9" s="873"/>
      <c r="F9" s="873"/>
    </row>
    <row r="10" spans="1:6" x14ac:dyDescent="0.2">
      <c r="A10" s="142"/>
      <c r="B10" s="143" t="s">
        <v>183</v>
      </c>
      <c r="C10" s="144"/>
      <c r="D10" s="145"/>
      <c r="E10" s="145"/>
      <c r="F10" s="146"/>
    </row>
    <row r="11" spans="1:6" ht="51" x14ac:dyDescent="0.2">
      <c r="A11" s="753">
        <v>1</v>
      </c>
      <c r="B11" s="1127" t="s">
        <v>889</v>
      </c>
      <c r="C11" s="516"/>
      <c r="D11" s="752"/>
      <c r="E11" s="181"/>
      <c r="F11" s="202"/>
    </row>
    <row r="12" spans="1:6" x14ac:dyDescent="0.2">
      <c r="A12" s="753" t="s">
        <v>260</v>
      </c>
      <c r="B12" s="518" t="s">
        <v>261</v>
      </c>
      <c r="C12" s="516" t="s">
        <v>139</v>
      </c>
      <c r="D12" s="752">
        <v>1</v>
      </c>
      <c r="E12" s="181"/>
      <c r="F12" s="202"/>
    </row>
    <row r="13" spans="1:6" x14ac:dyDescent="0.2">
      <c r="A13" s="753" t="s">
        <v>263</v>
      </c>
      <c r="B13" s="518" t="s">
        <v>264</v>
      </c>
      <c r="C13" s="516" t="s">
        <v>139</v>
      </c>
      <c r="D13" s="752">
        <v>1</v>
      </c>
      <c r="E13" s="181"/>
      <c r="F13" s="202"/>
    </row>
    <row r="14" spans="1:6" x14ac:dyDescent="0.2">
      <c r="A14" s="178"/>
      <c r="B14" s="203"/>
      <c r="C14" s="180"/>
      <c r="D14" s="181"/>
      <c r="E14" s="181"/>
      <c r="F14" s="202"/>
    </row>
    <row r="15" spans="1:6" ht="38.25" x14ac:dyDescent="0.2">
      <c r="A15" s="152" t="s">
        <v>165</v>
      </c>
      <c r="B15" s="153" t="s">
        <v>184</v>
      </c>
      <c r="C15" s="154" t="s">
        <v>139</v>
      </c>
      <c r="D15" s="155">
        <v>1</v>
      </c>
      <c r="E15" s="155"/>
      <c r="F15" s="156"/>
    </row>
    <row r="16" spans="1:6" x14ac:dyDescent="0.2">
      <c r="A16" s="152"/>
      <c r="B16" s="157"/>
      <c r="C16" s="158"/>
      <c r="D16" s="155"/>
      <c r="E16" s="155"/>
      <c r="F16" s="156"/>
    </row>
    <row r="17" spans="1:6" ht="25.5" x14ac:dyDescent="0.2">
      <c r="A17" s="152" t="s">
        <v>167</v>
      </c>
      <c r="B17" s="153" t="s">
        <v>233</v>
      </c>
      <c r="C17" s="154" t="s">
        <v>10</v>
      </c>
      <c r="D17" s="155">
        <v>4</v>
      </c>
      <c r="E17" s="155"/>
      <c r="F17" s="156"/>
    </row>
    <row r="18" spans="1:6" x14ac:dyDescent="0.2">
      <c r="A18" s="152"/>
      <c r="B18" s="153"/>
      <c r="C18" s="154"/>
      <c r="D18" s="155"/>
      <c r="E18" s="155"/>
      <c r="F18" s="156"/>
    </row>
    <row r="19" spans="1:6" ht="38.25" x14ac:dyDescent="0.2">
      <c r="A19" s="358" t="s">
        <v>144</v>
      </c>
      <c r="B19" s="394" t="s">
        <v>185</v>
      </c>
      <c r="C19" s="368" t="s">
        <v>10</v>
      </c>
      <c r="D19" s="361">
        <v>4</v>
      </c>
      <c r="E19" s="361"/>
      <c r="F19" s="189"/>
    </row>
    <row r="20" spans="1:6" x14ac:dyDescent="0.2">
      <c r="A20" s="400"/>
      <c r="B20" s="401"/>
      <c r="C20" s="402"/>
      <c r="D20" s="403"/>
      <c r="E20" s="403"/>
      <c r="F20" s="404"/>
    </row>
    <row r="21" spans="1:6" ht="13.5" thickBot="1" x14ac:dyDescent="0.25">
      <c r="A21" s="405"/>
      <c r="B21" s="406" t="s">
        <v>373</v>
      </c>
      <c r="C21" s="407"/>
      <c r="D21" s="408"/>
      <c r="E21" s="408"/>
      <c r="F21" s="409"/>
    </row>
    <row r="22" spans="1:6" ht="13.5" thickTop="1" x14ac:dyDescent="0.2">
      <c r="A22" s="395"/>
      <c r="B22" s="396"/>
      <c r="C22" s="397"/>
      <c r="D22" s="398"/>
      <c r="E22" s="398"/>
      <c r="F22" s="399"/>
    </row>
    <row r="23" spans="1:6" x14ac:dyDescent="0.2">
      <c r="A23" s="152"/>
      <c r="B23" s="161"/>
      <c r="C23" s="158"/>
      <c r="D23" s="155"/>
      <c r="E23" s="155"/>
      <c r="F23" s="156"/>
    </row>
    <row r="24" spans="1:6" x14ac:dyDescent="0.2">
      <c r="A24" s="142"/>
      <c r="B24" s="143" t="s">
        <v>109</v>
      </c>
      <c r="C24" s="159"/>
      <c r="D24" s="160"/>
      <c r="E24" s="160"/>
      <c r="F24" s="146"/>
    </row>
    <row r="25" spans="1:6" ht="51" x14ac:dyDescent="0.2">
      <c r="A25" s="152">
        <v>1</v>
      </c>
      <c r="B25" s="1128" t="s">
        <v>316</v>
      </c>
      <c r="C25" s="154" t="s">
        <v>110</v>
      </c>
      <c r="D25" s="155">
        <v>20</v>
      </c>
      <c r="E25" s="155"/>
      <c r="F25" s="156"/>
    </row>
    <row r="26" spans="1:6" x14ac:dyDescent="0.2">
      <c r="A26" s="152"/>
      <c r="B26" s="153"/>
      <c r="C26" s="154"/>
      <c r="D26" s="155"/>
      <c r="E26" s="155"/>
      <c r="F26" s="156"/>
    </row>
    <row r="27" spans="1:6" ht="38.25" x14ac:dyDescent="0.2">
      <c r="A27" s="152">
        <v>2</v>
      </c>
      <c r="B27" s="1128" t="s">
        <v>325</v>
      </c>
      <c r="C27" s="858"/>
      <c r="E27" s="155"/>
      <c r="F27" s="156"/>
    </row>
    <row r="28" spans="1:6" x14ac:dyDescent="0.2">
      <c r="A28" s="152" t="s">
        <v>321</v>
      </c>
      <c r="B28" s="1128" t="s">
        <v>318</v>
      </c>
      <c r="C28" s="858" t="s">
        <v>110</v>
      </c>
      <c r="D28" s="155">
        <v>165</v>
      </c>
      <c r="E28" s="155"/>
      <c r="F28" s="156"/>
    </row>
    <row r="29" spans="1:6" ht="15" x14ac:dyDescent="0.25">
      <c r="A29" s="152" t="s">
        <v>322</v>
      </c>
      <c r="B29" s="770" t="s">
        <v>320</v>
      </c>
      <c r="C29" s="871" t="s">
        <v>110</v>
      </c>
      <c r="D29" s="155">
        <v>105</v>
      </c>
      <c r="E29" s="155"/>
      <c r="F29" s="156"/>
    </row>
    <row r="30" spans="1:6" ht="15" x14ac:dyDescent="0.25">
      <c r="A30" s="152" t="s">
        <v>390</v>
      </c>
      <c r="B30" s="770" t="s">
        <v>324</v>
      </c>
      <c r="C30" s="871" t="s">
        <v>110</v>
      </c>
      <c r="D30" s="155">
        <v>32</v>
      </c>
      <c r="E30" s="155"/>
      <c r="F30" s="156"/>
    </row>
    <row r="31" spans="1:6" ht="15" x14ac:dyDescent="0.25">
      <c r="A31" s="152"/>
      <c r="B31" s="770"/>
      <c r="C31" s="871"/>
      <c r="D31" s="155"/>
      <c r="E31" s="155"/>
      <c r="F31" s="156"/>
    </row>
    <row r="32" spans="1:6" ht="42" customHeight="1" x14ac:dyDescent="0.2">
      <c r="A32" s="152" t="s">
        <v>391</v>
      </c>
      <c r="B32" s="1128" t="s">
        <v>678</v>
      </c>
      <c r="C32" s="858"/>
      <c r="D32" s="155"/>
      <c r="E32" s="155"/>
      <c r="F32" s="156"/>
    </row>
    <row r="33" spans="1:6" x14ac:dyDescent="0.2">
      <c r="A33" s="152" t="s">
        <v>392</v>
      </c>
      <c r="B33" s="1128" t="s">
        <v>318</v>
      </c>
      <c r="C33" s="858" t="s">
        <v>110</v>
      </c>
      <c r="D33" s="155">
        <v>35</v>
      </c>
      <c r="E33" s="155"/>
      <c r="F33" s="156"/>
    </row>
    <row r="34" spans="1:6" ht="15" x14ac:dyDescent="0.25">
      <c r="A34" s="152" t="s">
        <v>393</v>
      </c>
      <c r="B34" s="770" t="s">
        <v>320</v>
      </c>
      <c r="C34" s="871" t="s">
        <v>110</v>
      </c>
      <c r="D34" s="155">
        <v>20</v>
      </c>
      <c r="E34" s="155"/>
      <c r="F34" s="156"/>
    </row>
    <row r="35" spans="1:6" ht="15" x14ac:dyDescent="0.25">
      <c r="A35" s="152"/>
      <c r="B35" s="770"/>
      <c r="C35" s="871"/>
      <c r="D35" s="155"/>
      <c r="E35" s="155"/>
      <c r="F35" s="156"/>
    </row>
    <row r="36" spans="1:6" ht="51" x14ac:dyDescent="0.2">
      <c r="A36" s="152" t="s">
        <v>334</v>
      </c>
      <c r="B36" s="1128" t="s">
        <v>268</v>
      </c>
      <c r="C36" s="858" t="s">
        <v>110</v>
      </c>
      <c r="D36" s="155">
        <v>25</v>
      </c>
      <c r="E36" s="155"/>
      <c r="F36" s="156"/>
    </row>
    <row r="37" spans="1:6" ht="15" x14ac:dyDescent="0.25">
      <c r="A37" s="152"/>
      <c r="B37" s="770"/>
      <c r="C37" s="871"/>
      <c r="D37" s="155"/>
      <c r="E37" s="155"/>
      <c r="F37" s="156"/>
    </row>
    <row r="38" spans="1:6" ht="102" customHeight="1" x14ac:dyDescent="0.25">
      <c r="A38" s="152" t="s">
        <v>335</v>
      </c>
      <c r="B38" s="1127" t="s">
        <v>269</v>
      </c>
      <c r="C38" s="871" t="s">
        <v>110</v>
      </c>
      <c r="D38" s="155">
        <v>15</v>
      </c>
      <c r="E38" s="155"/>
      <c r="F38" s="156"/>
    </row>
    <row r="39" spans="1:6" ht="15" x14ac:dyDescent="0.25">
      <c r="A39" s="152"/>
      <c r="B39" s="770"/>
      <c r="C39" s="871"/>
      <c r="D39" s="155"/>
      <c r="E39" s="155"/>
      <c r="F39" s="156"/>
    </row>
    <row r="40" spans="1:6" ht="25.5" x14ac:dyDescent="0.2">
      <c r="A40" s="152" t="s">
        <v>336</v>
      </c>
      <c r="B40" s="1128" t="s">
        <v>327</v>
      </c>
      <c r="C40" s="858" t="s">
        <v>117</v>
      </c>
      <c r="D40" s="155">
        <v>76</v>
      </c>
      <c r="E40" s="155"/>
      <c r="F40" s="156"/>
    </row>
    <row r="41" spans="1:6" ht="15" x14ac:dyDescent="0.25">
      <c r="A41" s="152"/>
      <c r="B41" s="770"/>
      <c r="C41" s="871"/>
      <c r="D41" s="155"/>
      <c r="E41" s="155"/>
      <c r="F41" s="156"/>
    </row>
    <row r="42" spans="1:6" ht="38.25" x14ac:dyDescent="0.2">
      <c r="A42" s="152" t="s">
        <v>337</v>
      </c>
      <c r="B42" s="1128" t="s">
        <v>267</v>
      </c>
      <c r="C42" s="858" t="s">
        <v>117</v>
      </c>
      <c r="D42" s="155">
        <v>25</v>
      </c>
      <c r="E42" s="155"/>
      <c r="F42" s="156"/>
    </row>
    <row r="43" spans="1:6" x14ac:dyDescent="0.2">
      <c r="A43" s="152"/>
      <c r="B43" s="1128"/>
      <c r="C43" s="858"/>
      <c r="D43" s="155"/>
      <c r="E43" s="155"/>
      <c r="F43" s="156"/>
    </row>
    <row r="44" spans="1:6" ht="102" x14ac:dyDescent="0.2">
      <c r="A44" s="152" t="s">
        <v>338</v>
      </c>
      <c r="B44" s="1128" t="s">
        <v>328</v>
      </c>
      <c r="C44" s="154" t="s">
        <v>110</v>
      </c>
      <c r="D44" s="155">
        <v>305</v>
      </c>
      <c r="E44" s="155"/>
      <c r="F44" s="156"/>
    </row>
    <row r="45" spans="1:6" x14ac:dyDescent="0.2">
      <c r="A45" s="152"/>
      <c r="B45" s="1128"/>
      <c r="C45" s="154"/>
      <c r="D45" s="155"/>
      <c r="E45" s="155"/>
      <c r="F45" s="156"/>
    </row>
    <row r="46" spans="1:6" ht="38.25" x14ac:dyDescent="0.2">
      <c r="A46" s="152" t="s">
        <v>339</v>
      </c>
      <c r="B46" s="153" t="s">
        <v>331</v>
      </c>
      <c r="C46" s="154" t="s">
        <v>110</v>
      </c>
      <c r="D46" s="155">
        <v>14</v>
      </c>
      <c r="E46" s="155"/>
      <c r="F46" s="156"/>
    </row>
    <row r="47" spans="1:6" x14ac:dyDescent="0.2">
      <c r="A47" s="152"/>
      <c r="B47" s="153"/>
      <c r="C47" s="154"/>
      <c r="D47" s="155"/>
      <c r="E47" s="155"/>
      <c r="F47" s="156"/>
    </row>
    <row r="48" spans="1:6" ht="76.5" x14ac:dyDescent="0.2">
      <c r="A48" s="152" t="s">
        <v>223</v>
      </c>
      <c r="B48" s="1128" t="s">
        <v>266</v>
      </c>
      <c r="C48" s="858" t="s">
        <v>110</v>
      </c>
      <c r="D48" s="155">
        <v>35</v>
      </c>
      <c r="E48" s="155"/>
      <c r="F48" s="156"/>
    </row>
    <row r="49" spans="1:6" x14ac:dyDescent="0.2">
      <c r="A49" s="152"/>
      <c r="B49" s="1128"/>
      <c r="C49" s="154"/>
      <c r="D49" s="155"/>
      <c r="E49" s="155"/>
      <c r="F49" s="156"/>
    </row>
    <row r="50" spans="1:6" ht="63.75" x14ac:dyDescent="0.2">
      <c r="A50" s="152" t="s">
        <v>221</v>
      </c>
      <c r="B50" s="153" t="s">
        <v>387</v>
      </c>
      <c r="C50" s="154" t="s">
        <v>110</v>
      </c>
      <c r="D50" s="155">
        <v>7</v>
      </c>
      <c r="E50" s="155"/>
      <c r="F50" s="156"/>
    </row>
    <row r="51" spans="1:6" x14ac:dyDescent="0.2">
      <c r="A51" s="152"/>
      <c r="B51" s="153"/>
      <c r="C51" s="154"/>
      <c r="D51" s="155"/>
      <c r="E51" s="155"/>
      <c r="F51" s="156"/>
    </row>
    <row r="52" spans="1:6" ht="55.5" customHeight="1" x14ac:dyDescent="0.2">
      <c r="A52" s="152" t="s">
        <v>220</v>
      </c>
      <c r="B52" s="153" t="s">
        <v>386</v>
      </c>
      <c r="C52" s="154" t="s">
        <v>110</v>
      </c>
      <c r="D52" s="155">
        <v>6</v>
      </c>
      <c r="E52" s="155"/>
      <c r="F52" s="156"/>
    </row>
    <row r="53" spans="1:6" x14ac:dyDescent="0.2">
      <c r="A53" s="152"/>
      <c r="B53" s="153"/>
      <c r="C53" s="154"/>
      <c r="D53" s="155"/>
      <c r="E53" s="155"/>
      <c r="F53" s="156"/>
    </row>
    <row r="54" spans="1:6" ht="25.5" x14ac:dyDescent="0.2">
      <c r="A54" s="152" t="s">
        <v>222</v>
      </c>
      <c r="B54" s="153" t="s">
        <v>388</v>
      </c>
      <c r="C54" s="154" t="s">
        <v>117</v>
      </c>
      <c r="D54" s="155">
        <v>60</v>
      </c>
      <c r="E54" s="155"/>
      <c r="F54" s="156"/>
    </row>
    <row r="55" spans="1:6" x14ac:dyDescent="0.2">
      <c r="A55" s="152"/>
      <c r="B55" s="153"/>
      <c r="C55" s="154"/>
      <c r="D55" s="155"/>
      <c r="E55" s="155"/>
      <c r="F55" s="156"/>
    </row>
    <row r="56" spans="1:6" ht="38.25" x14ac:dyDescent="0.2">
      <c r="A56" s="152" t="s">
        <v>340</v>
      </c>
      <c r="B56" s="153" t="s">
        <v>389</v>
      </c>
      <c r="C56" s="154" t="s">
        <v>117</v>
      </c>
      <c r="D56" s="155">
        <v>30</v>
      </c>
      <c r="E56" s="155"/>
      <c r="F56" s="156"/>
    </row>
    <row r="57" spans="1:6" x14ac:dyDescent="0.2">
      <c r="A57" s="152"/>
      <c r="B57" s="153"/>
      <c r="C57" s="154"/>
      <c r="D57" s="155"/>
      <c r="E57" s="155"/>
      <c r="F57" s="156"/>
    </row>
    <row r="58" spans="1:6" ht="51" x14ac:dyDescent="0.2">
      <c r="A58" s="152" t="s">
        <v>341</v>
      </c>
      <c r="B58" s="1128" t="s">
        <v>326</v>
      </c>
      <c r="C58" s="154" t="s">
        <v>110</v>
      </c>
      <c r="D58" s="155">
        <v>95</v>
      </c>
      <c r="E58" s="155"/>
      <c r="F58" s="156"/>
    </row>
    <row r="59" spans="1:6" x14ac:dyDescent="0.2">
      <c r="A59" s="152"/>
      <c r="B59" s="153"/>
      <c r="C59" s="154"/>
      <c r="D59" s="155"/>
      <c r="E59" s="155"/>
      <c r="F59" s="156"/>
    </row>
    <row r="60" spans="1:6" ht="51" x14ac:dyDescent="0.2">
      <c r="A60" s="152" t="s">
        <v>342</v>
      </c>
      <c r="B60" s="1124" t="s">
        <v>330</v>
      </c>
      <c r="C60" s="154" t="s">
        <v>110</v>
      </c>
      <c r="D60" s="155">
        <v>20</v>
      </c>
      <c r="E60" s="155"/>
      <c r="F60" s="156"/>
    </row>
    <row r="61" spans="1:6" x14ac:dyDescent="0.2">
      <c r="A61" s="152"/>
      <c r="B61" s="153"/>
      <c r="C61" s="154"/>
      <c r="D61" s="155"/>
      <c r="E61" s="155"/>
      <c r="F61" s="156"/>
    </row>
    <row r="62" spans="1:6" ht="38.25" x14ac:dyDescent="0.2">
      <c r="A62" s="152" t="s">
        <v>394</v>
      </c>
      <c r="B62" s="1124" t="s">
        <v>329</v>
      </c>
      <c r="C62" s="154" t="s">
        <v>117</v>
      </c>
      <c r="D62" s="155">
        <v>107</v>
      </c>
      <c r="E62" s="155"/>
      <c r="F62" s="156"/>
    </row>
    <row r="63" spans="1:6" x14ac:dyDescent="0.2">
      <c r="A63" s="152"/>
      <c r="B63" s="153"/>
      <c r="C63" s="154"/>
      <c r="D63" s="155"/>
      <c r="E63" s="155"/>
      <c r="F63" s="156"/>
    </row>
    <row r="64" spans="1:6" x14ac:dyDescent="0.2">
      <c r="A64" s="358" t="s">
        <v>395</v>
      </c>
      <c r="B64" s="394" t="s">
        <v>186</v>
      </c>
      <c r="C64" s="368" t="s">
        <v>10</v>
      </c>
      <c r="D64" s="361">
        <v>5</v>
      </c>
      <c r="E64" s="361"/>
      <c r="F64" s="189"/>
    </row>
    <row r="65" spans="1:6" x14ac:dyDescent="0.2">
      <c r="A65" s="358"/>
      <c r="B65" s="394"/>
      <c r="C65" s="368"/>
      <c r="D65" s="361"/>
      <c r="E65" s="361"/>
      <c r="F65" s="189"/>
    </row>
    <row r="66" spans="1:6" x14ac:dyDescent="0.2">
      <c r="A66" s="858">
        <v>19</v>
      </c>
      <c r="B66" s="1128" t="s">
        <v>278</v>
      </c>
      <c r="C66" s="858" t="s">
        <v>279</v>
      </c>
      <c r="E66" s="873"/>
      <c r="F66" s="873"/>
    </row>
    <row r="67" spans="1:6" x14ac:dyDescent="0.2">
      <c r="A67" s="400"/>
      <c r="B67" s="401"/>
      <c r="C67" s="402"/>
      <c r="D67" s="403"/>
      <c r="E67" s="403"/>
      <c r="F67" s="404"/>
    </row>
    <row r="68" spans="1:6" ht="13.5" thickBot="1" x14ac:dyDescent="0.25">
      <c r="A68" s="405"/>
      <c r="B68" s="406" t="s">
        <v>332</v>
      </c>
      <c r="C68" s="407"/>
      <c r="D68" s="408"/>
      <c r="E68" s="408"/>
      <c r="F68" s="409"/>
    </row>
    <row r="69" spans="1:6" ht="13.5" thickTop="1" x14ac:dyDescent="0.2">
      <c r="A69" s="395"/>
      <c r="B69" s="396"/>
      <c r="C69" s="397"/>
      <c r="D69" s="398"/>
      <c r="E69" s="398"/>
      <c r="F69" s="399"/>
    </row>
    <row r="70" spans="1:6" x14ac:dyDescent="0.2">
      <c r="A70" s="152"/>
      <c r="B70" s="161"/>
      <c r="C70" s="158"/>
      <c r="D70" s="155"/>
      <c r="E70" s="155"/>
      <c r="F70" s="156"/>
    </row>
    <row r="71" spans="1:6" x14ac:dyDescent="0.2">
      <c r="A71" s="142"/>
      <c r="B71" s="143" t="s">
        <v>187</v>
      </c>
      <c r="C71" s="159"/>
      <c r="D71" s="160"/>
      <c r="E71" s="160"/>
      <c r="F71" s="146"/>
    </row>
    <row r="72" spans="1:6" ht="25.5" x14ac:dyDescent="0.2">
      <c r="A72" s="152">
        <v>1</v>
      </c>
      <c r="B72" s="153" t="s">
        <v>396</v>
      </c>
      <c r="C72" s="154" t="s">
        <v>116</v>
      </c>
      <c r="D72" s="155">
        <v>30.4</v>
      </c>
      <c r="E72" s="155"/>
      <c r="F72" s="156"/>
    </row>
    <row r="73" spans="1:6" x14ac:dyDescent="0.2">
      <c r="A73" s="152"/>
      <c r="B73" s="153"/>
      <c r="C73" s="154"/>
      <c r="D73" s="155"/>
      <c r="E73" s="155"/>
      <c r="F73" s="156"/>
    </row>
    <row r="74" spans="1:6" ht="25.5" x14ac:dyDescent="0.2">
      <c r="A74" s="152" t="s">
        <v>165</v>
      </c>
      <c r="B74" s="153" t="s">
        <v>397</v>
      </c>
      <c r="C74" s="154" t="s">
        <v>116</v>
      </c>
      <c r="D74" s="155">
        <f>15.6+2</f>
        <v>17.600000000000001</v>
      </c>
      <c r="E74" s="155"/>
      <c r="F74" s="156"/>
    </row>
    <row r="75" spans="1:6" x14ac:dyDescent="0.2">
      <c r="A75" s="152"/>
      <c r="B75" s="153"/>
      <c r="C75" s="154"/>
      <c r="D75" s="155"/>
      <c r="E75" s="155"/>
      <c r="F75" s="156"/>
    </row>
    <row r="76" spans="1:6" ht="51" x14ac:dyDescent="0.2">
      <c r="A76" s="152" t="s">
        <v>167</v>
      </c>
      <c r="B76" s="163" t="s">
        <v>398</v>
      </c>
      <c r="C76" s="154" t="s">
        <v>117</v>
      </c>
      <c r="D76" s="155">
        <v>82.6</v>
      </c>
      <c r="E76" s="155"/>
      <c r="F76" s="156"/>
    </row>
    <row r="77" spans="1:6" x14ac:dyDescent="0.2">
      <c r="A77" s="152"/>
      <c r="B77" s="163"/>
      <c r="C77" s="154"/>
      <c r="D77" s="155"/>
      <c r="E77" s="155"/>
      <c r="F77" s="156"/>
    </row>
    <row r="78" spans="1:6" ht="51" x14ac:dyDescent="0.2">
      <c r="A78" s="152" t="s">
        <v>144</v>
      </c>
      <c r="B78" s="153" t="s">
        <v>399</v>
      </c>
      <c r="C78" s="154" t="s">
        <v>117</v>
      </c>
      <c r="D78" s="155">
        <v>8.6999999999999993</v>
      </c>
      <c r="E78" s="155"/>
      <c r="F78" s="156"/>
    </row>
    <row r="79" spans="1:6" x14ac:dyDescent="0.2">
      <c r="A79" s="152"/>
      <c r="B79" s="163"/>
      <c r="C79" s="154"/>
      <c r="D79" s="155"/>
      <c r="E79" s="155"/>
      <c r="F79" s="156"/>
    </row>
    <row r="80" spans="1:6" ht="38.25" x14ac:dyDescent="0.2">
      <c r="A80" s="152" t="s">
        <v>145</v>
      </c>
      <c r="B80" s="153" t="s">
        <v>400</v>
      </c>
      <c r="C80" s="154" t="s">
        <v>117</v>
      </c>
      <c r="D80" s="155">
        <v>6</v>
      </c>
      <c r="E80" s="155"/>
      <c r="F80" s="156"/>
    </row>
    <row r="81" spans="1:6" x14ac:dyDescent="0.2">
      <c r="A81" s="152"/>
      <c r="B81" s="153"/>
      <c r="C81" s="154"/>
      <c r="D81" s="155"/>
      <c r="E81" s="155"/>
      <c r="F81" s="156"/>
    </row>
    <row r="82" spans="1:6" ht="25.5" x14ac:dyDescent="0.2">
      <c r="A82" s="152" t="s">
        <v>146</v>
      </c>
      <c r="B82" s="153" t="s">
        <v>347</v>
      </c>
      <c r="C82" s="154" t="s">
        <v>116</v>
      </c>
      <c r="D82" s="155">
        <v>48</v>
      </c>
      <c r="E82" s="155"/>
      <c r="F82" s="156"/>
    </row>
    <row r="83" spans="1:6" x14ac:dyDescent="0.2">
      <c r="A83" s="152"/>
      <c r="B83" s="153"/>
      <c r="C83" s="154"/>
      <c r="D83" s="155"/>
      <c r="E83" s="155"/>
      <c r="F83" s="156"/>
    </row>
    <row r="84" spans="1:6" ht="25.5" x14ac:dyDescent="0.2">
      <c r="A84" s="358" t="s">
        <v>147</v>
      </c>
      <c r="B84" s="394" t="s">
        <v>343</v>
      </c>
      <c r="C84" s="368" t="s">
        <v>117</v>
      </c>
      <c r="D84" s="361">
        <v>50</v>
      </c>
      <c r="E84" s="361"/>
      <c r="F84" s="189"/>
    </row>
    <row r="85" spans="1:6" x14ac:dyDescent="0.2">
      <c r="A85" s="400"/>
      <c r="B85" s="401"/>
      <c r="C85" s="402"/>
      <c r="D85" s="403"/>
      <c r="E85" s="403"/>
      <c r="F85" s="404"/>
    </row>
    <row r="86" spans="1:6" ht="13.5" thickBot="1" x14ac:dyDescent="0.25">
      <c r="A86" s="405"/>
      <c r="B86" s="406" t="s">
        <v>353</v>
      </c>
      <c r="C86" s="407"/>
      <c r="D86" s="408"/>
      <c r="E86" s="408"/>
      <c r="F86" s="409"/>
    </row>
    <row r="87" spans="1:6" ht="13.5" thickTop="1" x14ac:dyDescent="0.2">
      <c r="A87" s="395"/>
      <c r="B87" s="396"/>
      <c r="C87" s="397"/>
      <c r="D87" s="398"/>
      <c r="E87" s="398"/>
      <c r="F87" s="399"/>
    </row>
    <row r="88" spans="1:6" x14ac:dyDescent="0.2">
      <c r="A88" s="152"/>
      <c r="B88" s="161"/>
      <c r="C88" s="158"/>
      <c r="D88" s="155"/>
      <c r="E88" s="155"/>
      <c r="F88" s="156"/>
    </row>
    <row r="89" spans="1:6" x14ac:dyDescent="0.2">
      <c r="A89" s="142"/>
      <c r="B89" s="143" t="s">
        <v>188</v>
      </c>
      <c r="C89" s="159"/>
      <c r="D89" s="160"/>
      <c r="E89" s="160"/>
      <c r="F89" s="146"/>
    </row>
    <row r="90" spans="1:6" ht="40.5" customHeight="1" x14ac:dyDescent="0.2">
      <c r="A90" s="152">
        <v>1</v>
      </c>
      <c r="B90" s="153" t="s">
        <v>349</v>
      </c>
      <c r="C90" s="154" t="s">
        <v>110</v>
      </c>
      <c r="D90" s="155">
        <v>2.5</v>
      </c>
      <c r="E90" s="155"/>
      <c r="F90" s="156"/>
    </row>
    <row r="91" spans="1:6" x14ac:dyDescent="0.2">
      <c r="A91" s="152"/>
      <c r="B91" s="153"/>
      <c r="C91" s="154"/>
      <c r="D91" s="155"/>
      <c r="E91" s="155"/>
      <c r="F91" s="156"/>
    </row>
    <row r="92" spans="1:6" ht="63.75" x14ac:dyDescent="0.2">
      <c r="A92" s="152" t="s">
        <v>165</v>
      </c>
      <c r="B92" s="153" t="s">
        <v>408</v>
      </c>
      <c r="C92" s="154" t="s">
        <v>110</v>
      </c>
      <c r="D92" s="155">
        <v>6.8</v>
      </c>
      <c r="E92" s="155"/>
      <c r="F92" s="156"/>
    </row>
    <row r="93" spans="1:6" x14ac:dyDescent="0.2">
      <c r="A93" s="152"/>
      <c r="B93" s="153"/>
      <c r="C93" s="154"/>
      <c r="D93" s="155"/>
      <c r="E93" s="155"/>
      <c r="F93" s="156"/>
    </row>
    <row r="94" spans="1:6" ht="63.75" x14ac:dyDescent="0.2">
      <c r="A94" s="152" t="s">
        <v>167</v>
      </c>
      <c r="B94" s="153" t="s">
        <v>409</v>
      </c>
      <c r="C94" s="154" t="s">
        <v>110</v>
      </c>
      <c r="D94" s="155">
        <v>13.2</v>
      </c>
      <c r="E94" s="155"/>
      <c r="F94" s="156"/>
    </row>
    <row r="95" spans="1:6" x14ac:dyDescent="0.2">
      <c r="A95" s="152"/>
      <c r="B95" s="153"/>
      <c r="C95" s="154"/>
      <c r="D95" s="155"/>
      <c r="E95" s="155"/>
      <c r="F95" s="156"/>
    </row>
    <row r="96" spans="1:6" ht="63.75" x14ac:dyDescent="0.2">
      <c r="A96" s="152" t="s">
        <v>144</v>
      </c>
      <c r="B96" s="153" t="s">
        <v>410</v>
      </c>
      <c r="C96" s="154" t="s">
        <v>110</v>
      </c>
      <c r="D96" s="155">
        <v>3</v>
      </c>
      <c r="E96" s="155"/>
      <c r="F96" s="156"/>
    </row>
    <row r="97" spans="1:6" x14ac:dyDescent="0.2">
      <c r="A97" s="152"/>
      <c r="B97" s="153"/>
      <c r="C97" s="154"/>
      <c r="D97" s="155"/>
      <c r="E97" s="155"/>
      <c r="F97" s="156"/>
    </row>
    <row r="98" spans="1:6" ht="63.75" x14ac:dyDescent="0.2">
      <c r="A98" s="152" t="s">
        <v>145</v>
      </c>
      <c r="B98" s="153" t="s">
        <v>411</v>
      </c>
      <c r="C98" s="154" t="s">
        <v>110</v>
      </c>
      <c r="D98" s="155">
        <v>1.5</v>
      </c>
      <c r="E98" s="155"/>
      <c r="F98" s="156"/>
    </row>
    <row r="99" spans="1:6" x14ac:dyDescent="0.2">
      <c r="A99" s="152"/>
      <c r="B99" s="153"/>
      <c r="C99" s="154"/>
      <c r="D99" s="155"/>
      <c r="E99" s="155"/>
      <c r="F99" s="156"/>
    </row>
    <row r="100" spans="1:6" ht="51" x14ac:dyDescent="0.2">
      <c r="A100" s="152" t="s">
        <v>146</v>
      </c>
      <c r="B100" s="153" t="s">
        <v>413</v>
      </c>
      <c r="C100" s="154" t="s">
        <v>110</v>
      </c>
      <c r="D100" s="155">
        <v>21</v>
      </c>
      <c r="E100" s="155"/>
      <c r="F100" s="156"/>
    </row>
    <row r="101" spans="1:6" x14ac:dyDescent="0.2">
      <c r="A101" s="152"/>
      <c r="B101" s="153"/>
      <c r="C101" s="154"/>
      <c r="D101" s="155"/>
      <c r="E101" s="155"/>
      <c r="F101" s="156"/>
    </row>
    <row r="102" spans="1:6" ht="51" x14ac:dyDescent="0.2">
      <c r="A102" s="152" t="s">
        <v>147</v>
      </c>
      <c r="B102" s="419" t="s">
        <v>357</v>
      </c>
      <c r="C102" s="154" t="s">
        <v>9</v>
      </c>
      <c r="D102" s="155">
        <v>866</v>
      </c>
      <c r="E102" s="155"/>
      <c r="F102" s="156"/>
    </row>
    <row r="103" spans="1:6" x14ac:dyDescent="0.2">
      <c r="A103" s="152"/>
      <c r="B103" s="153"/>
      <c r="C103" s="154"/>
      <c r="D103" s="155"/>
      <c r="E103" s="155"/>
      <c r="F103" s="156"/>
    </row>
    <row r="104" spans="1:6" ht="51" x14ac:dyDescent="0.2">
      <c r="A104" s="152" t="s">
        <v>153</v>
      </c>
      <c r="B104" s="419" t="s">
        <v>358</v>
      </c>
      <c r="C104" s="154" t="s">
        <v>9</v>
      </c>
      <c r="D104" s="155">
        <v>365</v>
      </c>
      <c r="E104" s="155"/>
      <c r="F104" s="156"/>
    </row>
    <row r="105" spans="1:6" x14ac:dyDescent="0.2">
      <c r="A105" s="152"/>
      <c r="B105" s="153"/>
      <c r="C105" s="154"/>
      <c r="D105" s="155"/>
      <c r="E105" s="155"/>
      <c r="F105" s="156"/>
    </row>
    <row r="106" spans="1:6" ht="38.25" x14ac:dyDescent="0.2">
      <c r="A106" s="152" t="s">
        <v>154</v>
      </c>
      <c r="B106" s="418" t="s">
        <v>359</v>
      </c>
      <c r="C106" s="154" t="s">
        <v>9</v>
      </c>
      <c r="D106" s="155">
        <v>625</v>
      </c>
      <c r="E106" s="155"/>
      <c r="F106" s="156"/>
    </row>
    <row r="107" spans="1:6" x14ac:dyDescent="0.2">
      <c r="A107" s="152"/>
      <c r="B107" s="153"/>
      <c r="C107" s="154"/>
      <c r="E107" s="155"/>
      <c r="F107" s="156"/>
    </row>
    <row r="108" spans="1:6" ht="51" x14ac:dyDescent="0.2">
      <c r="A108" s="152" t="s">
        <v>155</v>
      </c>
      <c r="B108" s="153" t="s">
        <v>356</v>
      </c>
      <c r="C108" s="154" t="s">
        <v>117</v>
      </c>
      <c r="D108" s="155">
        <v>10</v>
      </c>
      <c r="E108" s="155"/>
      <c r="F108" s="156"/>
    </row>
    <row r="109" spans="1:6" x14ac:dyDescent="0.2">
      <c r="A109" s="152"/>
      <c r="B109" s="153"/>
      <c r="C109" s="154"/>
      <c r="D109" s="155"/>
      <c r="E109" s="155"/>
      <c r="F109" s="156"/>
    </row>
    <row r="110" spans="1:6" ht="76.5" x14ac:dyDescent="0.2">
      <c r="A110" s="358" t="s">
        <v>156</v>
      </c>
      <c r="B110" s="394" t="s">
        <v>355</v>
      </c>
      <c r="C110" s="368" t="s">
        <v>117</v>
      </c>
      <c r="D110" s="361">
        <v>18</v>
      </c>
      <c r="E110" s="361"/>
      <c r="F110" s="189"/>
    </row>
    <row r="111" spans="1:6" x14ac:dyDescent="0.2">
      <c r="A111" s="400"/>
      <c r="B111" s="401"/>
      <c r="C111" s="402"/>
      <c r="D111" s="403"/>
      <c r="E111" s="403"/>
      <c r="F111" s="404"/>
    </row>
    <row r="112" spans="1:6" ht="13.5" thickBot="1" x14ac:dyDescent="0.25">
      <c r="A112" s="405"/>
      <c r="B112" s="406" t="s">
        <v>348</v>
      </c>
      <c r="C112" s="407"/>
      <c r="D112" s="408"/>
      <c r="E112" s="408"/>
      <c r="F112" s="409"/>
    </row>
    <row r="113" spans="1:6" ht="13.5" thickTop="1" x14ac:dyDescent="0.2">
      <c r="A113" s="395"/>
      <c r="B113" s="396"/>
      <c r="C113" s="397"/>
      <c r="D113" s="398"/>
      <c r="E113" s="398"/>
      <c r="F113" s="399"/>
    </row>
    <row r="114" spans="1:6" x14ac:dyDescent="0.2">
      <c r="A114" s="152"/>
      <c r="B114" s="161"/>
      <c r="C114" s="158"/>
      <c r="D114" s="162"/>
      <c r="E114" s="162"/>
      <c r="F114" s="156"/>
    </row>
    <row r="115" spans="1:6" x14ac:dyDescent="0.2">
      <c r="A115" s="142"/>
      <c r="B115" s="143" t="s">
        <v>189</v>
      </c>
      <c r="C115" s="159"/>
      <c r="D115" s="164"/>
      <c r="E115" s="164"/>
      <c r="F115" s="146"/>
    </row>
    <row r="116" spans="1:6" ht="102" x14ac:dyDescent="0.2">
      <c r="A116" s="152">
        <v>1</v>
      </c>
      <c r="B116" s="153" t="s">
        <v>361</v>
      </c>
      <c r="C116" s="154" t="s">
        <v>117</v>
      </c>
      <c r="D116" s="155">
        <v>16</v>
      </c>
      <c r="E116" s="155"/>
      <c r="F116" s="156"/>
    </row>
    <row r="117" spans="1:6" x14ac:dyDescent="0.2">
      <c r="A117" s="152"/>
      <c r="B117" s="153"/>
      <c r="C117" s="154"/>
      <c r="D117" s="155"/>
      <c r="E117" s="155"/>
      <c r="F117" s="156"/>
    </row>
    <row r="118" spans="1:6" ht="76.5" x14ac:dyDescent="0.2">
      <c r="A118" s="152">
        <v>2</v>
      </c>
      <c r="B118" s="153" t="s">
        <v>362</v>
      </c>
      <c r="C118" s="154" t="s">
        <v>117</v>
      </c>
      <c r="D118" s="155">
        <v>36</v>
      </c>
      <c r="E118" s="155"/>
      <c r="F118" s="156"/>
    </row>
    <row r="119" spans="1:6" x14ac:dyDescent="0.2">
      <c r="A119" s="152"/>
      <c r="B119" s="153"/>
      <c r="C119" s="154"/>
      <c r="D119" s="155"/>
      <c r="E119" s="155"/>
      <c r="F119" s="156"/>
    </row>
    <row r="120" spans="1:6" ht="51" x14ac:dyDescent="0.2">
      <c r="A120" s="152" t="s">
        <v>167</v>
      </c>
      <c r="B120" s="153" t="s">
        <v>363</v>
      </c>
      <c r="C120" s="154" t="s">
        <v>117</v>
      </c>
      <c r="D120" s="155">
        <v>8</v>
      </c>
      <c r="E120" s="155"/>
      <c r="F120" s="156"/>
    </row>
    <row r="121" spans="1:6" x14ac:dyDescent="0.2">
      <c r="A121" s="152"/>
      <c r="B121" s="153"/>
      <c r="C121" s="154"/>
      <c r="D121" s="155"/>
      <c r="E121" s="155"/>
      <c r="F121" s="156"/>
    </row>
    <row r="122" spans="1:6" ht="38.25" x14ac:dyDescent="0.2">
      <c r="A122" s="152" t="s">
        <v>144</v>
      </c>
      <c r="B122" s="153" t="s">
        <v>367</v>
      </c>
      <c r="C122" s="154" t="s">
        <v>10</v>
      </c>
      <c r="D122" s="155">
        <v>7</v>
      </c>
      <c r="E122" s="155"/>
      <c r="F122" s="156"/>
    </row>
    <row r="123" spans="1:6" x14ac:dyDescent="0.2">
      <c r="A123" s="152"/>
      <c r="B123" s="153"/>
      <c r="C123" s="154"/>
      <c r="D123" s="155"/>
      <c r="E123" s="155"/>
      <c r="F123" s="156"/>
    </row>
    <row r="124" spans="1:6" ht="51" x14ac:dyDescent="0.2">
      <c r="A124" s="152" t="s">
        <v>145</v>
      </c>
      <c r="B124" s="153" t="s">
        <v>366</v>
      </c>
      <c r="C124" s="154" t="s">
        <v>117</v>
      </c>
      <c r="D124" s="155">
        <f>48+3</f>
        <v>51</v>
      </c>
      <c r="E124" s="155"/>
      <c r="F124" s="156"/>
    </row>
    <row r="125" spans="1:6" x14ac:dyDescent="0.2">
      <c r="A125" s="152"/>
      <c r="B125" s="153"/>
      <c r="C125" s="154"/>
      <c r="D125" s="155"/>
      <c r="E125" s="155"/>
      <c r="F125" s="156"/>
    </row>
    <row r="126" spans="1:6" ht="25.5" x14ac:dyDescent="0.2">
      <c r="A126" s="152" t="s">
        <v>146</v>
      </c>
      <c r="B126" s="153" t="s">
        <v>368</v>
      </c>
      <c r="C126" s="154" t="s">
        <v>117</v>
      </c>
      <c r="D126" s="155">
        <f>48+3</f>
        <v>51</v>
      </c>
      <c r="E126" s="155"/>
      <c r="F126" s="156"/>
    </row>
    <row r="127" spans="1:6" x14ac:dyDescent="0.2">
      <c r="A127" s="152"/>
      <c r="B127" s="153"/>
      <c r="C127" s="154"/>
      <c r="D127" s="155"/>
      <c r="E127" s="155"/>
      <c r="F127" s="156"/>
    </row>
    <row r="128" spans="1:6" ht="76.5" x14ac:dyDescent="0.2">
      <c r="A128" s="152" t="s">
        <v>147</v>
      </c>
      <c r="B128" s="153" t="s">
        <v>449</v>
      </c>
      <c r="C128" s="154" t="s">
        <v>117</v>
      </c>
      <c r="D128" s="155">
        <v>6</v>
      </c>
      <c r="E128" s="155"/>
      <c r="F128" s="156"/>
    </row>
    <row r="129" spans="1:6" x14ac:dyDescent="0.2">
      <c r="A129" s="152"/>
      <c r="B129" s="153"/>
      <c r="C129" s="154"/>
      <c r="D129" s="155"/>
      <c r="E129" s="155"/>
      <c r="F129" s="156"/>
    </row>
    <row r="130" spans="1:6" ht="30" customHeight="1" x14ac:dyDescent="0.2">
      <c r="A130" s="152" t="s">
        <v>153</v>
      </c>
      <c r="B130" s="153" t="s">
        <v>190</v>
      </c>
      <c r="C130" s="154" t="s">
        <v>10</v>
      </c>
      <c r="D130" s="155">
        <v>8</v>
      </c>
      <c r="E130" s="155"/>
      <c r="F130" s="156"/>
    </row>
    <row r="131" spans="1:6" ht="18" customHeight="1" x14ac:dyDescent="0.2">
      <c r="A131" s="152"/>
      <c r="B131" s="177"/>
      <c r="C131" s="491"/>
      <c r="D131" s="493"/>
      <c r="E131" s="155"/>
      <c r="F131" s="156"/>
    </row>
    <row r="132" spans="1:6" ht="48" customHeight="1" x14ac:dyDescent="0.2">
      <c r="A132" s="152" t="s">
        <v>154</v>
      </c>
      <c r="B132" s="153" t="s">
        <v>369</v>
      </c>
      <c r="C132" s="154" t="s">
        <v>10</v>
      </c>
      <c r="D132" s="155">
        <v>12</v>
      </c>
      <c r="E132" s="155"/>
      <c r="F132" s="156"/>
    </row>
    <row r="133" spans="1:6" ht="18.75" customHeight="1" x14ac:dyDescent="0.2">
      <c r="A133" s="152"/>
      <c r="B133" s="177"/>
      <c r="C133" s="491"/>
      <c r="D133" s="493"/>
      <c r="E133" s="155"/>
      <c r="F133" s="156"/>
    </row>
    <row r="134" spans="1:6" ht="165.75" x14ac:dyDescent="0.25">
      <c r="A134" s="152" t="s">
        <v>155</v>
      </c>
      <c r="B134" s="253" t="s">
        <v>370</v>
      </c>
      <c r="C134" s="422" t="s">
        <v>116</v>
      </c>
      <c r="D134" s="423">
        <v>12.5</v>
      </c>
      <c r="E134" s="155"/>
      <c r="F134" s="156"/>
    </row>
    <row r="135" spans="1:6" x14ac:dyDescent="0.2">
      <c r="A135" s="152"/>
      <c r="B135" s="177"/>
      <c r="C135" s="491"/>
      <c r="D135" s="493"/>
      <c r="E135" s="155"/>
      <c r="F135" s="156"/>
    </row>
    <row r="136" spans="1:6" ht="89.25" x14ac:dyDescent="0.2">
      <c r="A136" s="152" t="s">
        <v>156</v>
      </c>
      <c r="B136" s="494" t="s">
        <v>371</v>
      </c>
      <c r="C136" s="495" t="s">
        <v>117</v>
      </c>
      <c r="D136" s="270">
        <v>68</v>
      </c>
      <c r="E136" s="873"/>
      <c r="F136" s="156"/>
    </row>
    <row r="137" spans="1:6" x14ac:dyDescent="0.2">
      <c r="A137" s="152"/>
      <c r="B137" s="494"/>
      <c r="C137" s="495"/>
      <c r="D137" s="270"/>
      <c r="E137" s="873"/>
      <c r="F137" s="156"/>
    </row>
    <row r="138" spans="1:6" ht="76.5" x14ac:dyDescent="0.2">
      <c r="A138" s="152" t="s">
        <v>157</v>
      </c>
      <c r="B138" s="153" t="s">
        <v>406</v>
      </c>
      <c r="C138" s="495" t="s">
        <v>117</v>
      </c>
      <c r="D138" s="270">
        <v>12</v>
      </c>
      <c r="E138" s="873"/>
      <c r="F138" s="156"/>
    </row>
    <row r="139" spans="1:6" x14ac:dyDescent="0.2">
      <c r="A139" s="152"/>
      <c r="B139" s="494"/>
      <c r="C139" s="495"/>
      <c r="D139" s="270"/>
      <c r="E139" s="873"/>
      <c r="F139" s="156"/>
    </row>
    <row r="140" spans="1:6" ht="102" x14ac:dyDescent="0.2">
      <c r="A140" s="152" t="s">
        <v>159</v>
      </c>
      <c r="B140" s="494" t="s">
        <v>405</v>
      </c>
      <c r="C140" s="495" t="s">
        <v>10</v>
      </c>
      <c r="D140" s="270">
        <v>8</v>
      </c>
      <c r="E140" s="873"/>
      <c r="F140" s="156"/>
    </row>
    <row r="141" spans="1:6" x14ac:dyDescent="0.2">
      <c r="A141" s="152"/>
      <c r="B141" s="496"/>
      <c r="C141" s="496"/>
      <c r="D141" s="496"/>
      <c r="E141" s="155"/>
      <c r="F141" s="156"/>
    </row>
    <row r="142" spans="1:6" ht="80.25" customHeight="1" x14ac:dyDescent="0.2">
      <c r="A142" s="492" t="s">
        <v>161</v>
      </c>
      <c r="B142" s="153" t="s">
        <v>407</v>
      </c>
      <c r="C142" s="154" t="s">
        <v>117</v>
      </c>
      <c r="D142" s="155">
        <v>50</v>
      </c>
      <c r="E142" s="493"/>
      <c r="F142" s="493"/>
    </row>
    <row r="143" spans="1:6" ht="15" customHeight="1" x14ac:dyDescent="0.2">
      <c r="A143" s="492"/>
      <c r="B143" s="177"/>
      <c r="C143" s="491"/>
      <c r="D143" s="493"/>
      <c r="E143" s="493"/>
      <c r="F143" s="493"/>
    </row>
    <row r="144" spans="1:6" ht="102" x14ac:dyDescent="0.2">
      <c r="A144" s="492" t="s">
        <v>163</v>
      </c>
      <c r="B144" s="1127" t="s">
        <v>498</v>
      </c>
      <c r="C144" s="491" t="s">
        <v>10</v>
      </c>
      <c r="D144" s="493">
        <v>1</v>
      </c>
      <c r="E144" s="493"/>
      <c r="F144" s="493"/>
    </row>
    <row r="145" spans="1:6" x14ac:dyDescent="0.2">
      <c r="A145" s="492"/>
      <c r="B145" s="177"/>
      <c r="C145" s="491"/>
      <c r="D145" s="493"/>
      <c r="E145" s="493"/>
      <c r="F145" s="493"/>
    </row>
    <row r="146" spans="1:6" ht="78" customHeight="1" x14ac:dyDescent="0.2">
      <c r="A146" s="492" t="s">
        <v>164</v>
      </c>
      <c r="B146" s="153" t="s">
        <v>415</v>
      </c>
      <c r="C146" s="368" t="s">
        <v>139</v>
      </c>
      <c r="D146" s="361">
        <v>1</v>
      </c>
      <c r="E146" s="493"/>
      <c r="F146" s="493"/>
    </row>
    <row r="147" spans="1:6" x14ac:dyDescent="0.2">
      <c r="B147" s="1127"/>
      <c r="E147" s="873"/>
      <c r="F147" s="873"/>
    </row>
    <row r="148" spans="1:6" x14ac:dyDescent="0.2">
      <c r="A148" s="858">
        <v>17</v>
      </c>
      <c r="B148" s="1127" t="s">
        <v>278</v>
      </c>
      <c r="C148" s="414" t="s">
        <v>279</v>
      </c>
      <c r="D148" s="424">
        <v>0.1</v>
      </c>
      <c r="E148" s="873"/>
      <c r="F148" s="873"/>
    </row>
    <row r="149" spans="1:6" x14ac:dyDescent="0.2">
      <c r="A149" s="400"/>
      <c r="B149" s="401"/>
      <c r="C149" s="402"/>
      <c r="D149" s="403"/>
      <c r="E149" s="403"/>
      <c r="F149" s="404"/>
    </row>
    <row r="150" spans="1:6" ht="13.5" thickBot="1" x14ac:dyDescent="0.25">
      <c r="A150" s="405"/>
      <c r="B150" s="406" t="s">
        <v>360</v>
      </c>
      <c r="C150" s="407"/>
      <c r="D150" s="408"/>
      <c r="E150" s="408"/>
      <c r="F150" s="409"/>
    </row>
    <row r="151" spans="1:6" ht="13.5" thickTop="1" x14ac:dyDescent="0.2">
      <c r="A151" s="395"/>
      <c r="B151" s="396"/>
      <c r="C151" s="397"/>
      <c r="D151" s="398"/>
      <c r="E151" s="398"/>
      <c r="F151" s="399"/>
    </row>
    <row r="152" spans="1:6" x14ac:dyDescent="0.2">
      <c r="A152" s="152"/>
      <c r="B152" s="165"/>
      <c r="C152" s="158"/>
      <c r="D152" s="162"/>
      <c r="E152" s="162"/>
      <c r="F152" s="156"/>
    </row>
    <row r="153" spans="1:6" x14ac:dyDescent="0.2">
      <c r="A153" s="142"/>
      <c r="B153" s="143" t="s">
        <v>191</v>
      </c>
      <c r="C153" s="159"/>
      <c r="D153" s="164"/>
      <c r="E153" s="164"/>
      <c r="F153" s="146"/>
    </row>
    <row r="154" spans="1:6" ht="76.5" x14ac:dyDescent="0.2">
      <c r="A154" s="152" t="s">
        <v>107</v>
      </c>
      <c r="B154" s="153" t="s">
        <v>419</v>
      </c>
      <c r="C154" s="154" t="s">
        <v>10</v>
      </c>
      <c r="D154" s="155">
        <v>1</v>
      </c>
      <c r="E154" s="155"/>
      <c r="F154" s="156"/>
    </row>
    <row r="155" spans="1:6" x14ac:dyDescent="0.2">
      <c r="A155" s="152"/>
      <c r="B155" s="153"/>
      <c r="C155" s="154"/>
      <c r="D155" s="155"/>
      <c r="E155" s="155"/>
      <c r="F155" s="156"/>
    </row>
    <row r="156" spans="1:6" ht="51" x14ac:dyDescent="0.2">
      <c r="A156" s="152" t="s">
        <v>165</v>
      </c>
      <c r="B156" s="153" t="s">
        <v>499</v>
      </c>
      <c r="C156" s="154" t="s">
        <v>10</v>
      </c>
      <c r="D156" s="155">
        <v>1</v>
      </c>
      <c r="E156" s="155"/>
      <c r="F156" s="156"/>
    </row>
    <row r="157" spans="1:6" x14ac:dyDescent="0.2">
      <c r="A157" s="152"/>
      <c r="B157" s="153"/>
      <c r="C157" s="154"/>
      <c r="D157" s="155"/>
      <c r="E157" s="155"/>
      <c r="F157" s="156"/>
    </row>
    <row r="158" spans="1:6" ht="51" x14ac:dyDescent="0.2">
      <c r="A158" s="152" t="s">
        <v>167</v>
      </c>
      <c r="B158" s="153" t="s">
        <v>313</v>
      </c>
      <c r="C158" s="154" t="s">
        <v>10</v>
      </c>
      <c r="D158" s="155">
        <v>1</v>
      </c>
      <c r="E158" s="155"/>
      <c r="F158" s="156"/>
    </row>
    <row r="159" spans="1:6" x14ac:dyDescent="0.2">
      <c r="A159" s="152"/>
      <c r="B159" s="153"/>
      <c r="C159" s="154"/>
      <c r="D159" s="155"/>
      <c r="E159" s="155"/>
      <c r="F159" s="156"/>
    </row>
    <row r="160" spans="1:6" ht="63.75" x14ac:dyDescent="0.2">
      <c r="A160" s="152" t="s">
        <v>144</v>
      </c>
      <c r="B160" s="153" t="s">
        <v>418</v>
      </c>
      <c r="C160" s="154" t="s">
        <v>10</v>
      </c>
      <c r="D160" s="155">
        <v>1</v>
      </c>
      <c r="E160" s="155"/>
      <c r="F160" s="156"/>
    </row>
    <row r="161" spans="1:6" x14ac:dyDescent="0.2">
      <c r="A161" s="152"/>
      <c r="B161" s="153"/>
      <c r="C161" s="154"/>
      <c r="D161" s="155"/>
      <c r="E161" s="155"/>
      <c r="F161" s="156"/>
    </row>
    <row r="162" spans="1:6" ht="104.25" customHeight="1" x14ac:dyDescent="0.2">
      <c r="A162" s="152" t="s">
        <v>145</v>
      </c>
      <c r="B162" s="153" t="s">
        <v>404</v>
      </c>
      <c r="C162" s="154" t="s">
        <v>10</v>
      </c>
      <c r="D162" s="155">
        <v>2</v>
      </c>
      <c r="E162" s="155"/>
      <c r="F162" s="156"/>
    </row>
    <row r="163" spans="1:6" x14ac:dyDescent="0.2">
      <c r="A163" s="152"/>
      <c r="B163" s="153"/>
      <c r="C163" s="154"/>
      <c r="D163" s="155"/>
      <c r="E163" s="155"/>
      <c r="F163" s="156"/>
    </row>
    <row r="164" spans="1:6" ht="51" x14ac:dyDescent="0.2">
      <c r="A164" s="152" t="s">
        <v>145</v>
      </c>
      <c r="B164" s="153" t="s">
        <v>417</v>
      </c>
      <c r="C164" s="154" t="s">
        <v>10</v>
      </c>
      <c r="D164" s="155">
        <v>2</v>
      </c>
      <c r="E164" s="155"/>
      <c r="F164" s="156"/>
    </row>
    <row r="165" spans="1:6" x14ac:dyDescent="0.2">
      <c r="A165" s="358"/>
      <c r="B165" s="394"/>
      <c r="C165" s="368"/>
      <c r="D165" s="361"/>
      <c r="E165" s="361"/>
      <c r="F165" s="189"/>
    </row>
    <row r="166" spans="1:6" ht="38.25" x14ac:dyDescent="0.2">
      <c r="A166" s="358" t="s">
        <v>146</v>
      </c>
      <c r="B166" s="153" t="s">
        <v>383</v>
      </c>
      <c r="C166" s="368" t="s">
        <v>10</v>
      </c>
      <c r="D166" s="361">
        <v>2</v>
      </c>
      <c r="E166" s="361"/>
      <c r="F166" s="189"/>
    </row>
    <row r="167" spans="1:6" x14ac:dyDescent="0.2">
      <c r="A167" s="358"/>
      <c r="B167" s="394"/>
      <c r="C167" s="368"/>
      <c r="D167" s="361"/>
      <c r="E167" s="361"/>
      <c r="F167" s="189"/>
    </row>
    <row r="168" spans="1:6" ht="52.5" customHeight="1" x14ac:dyDescent="0.2">
      <c r="A168" s="358" t="s">
        <v>147</v>
      </c>
      <c r="B168" s="394" t="s">
        <v>402</v>
      </c>
      <c r="C168" s="368" t="s">
        <v>10</v>
      </c>
      <c r="D168" s="361">
        <v>1</v>
      </c>
      <c r="E168" s="361"/>
      <c r="F168" s="189"/>
    </row>
    <row r="169" spans="1:6" x14ac:dyDescent="0.2">
      <c r="A169" s="358"/>
      <c r="B169" s="394"/>
      <c r="C169" s="368"/>
      <c r="D169" s="361"/>
      <c r="E169" s="361"/>
      <c r="F169" s="189"/>
    </row>
    <row r="170" spans="1:6" ht="63.75" x14ac:dyDescent="0.2">
      <c r="A170" s="358" t="s">
        <v>153</v>
      </c>
      <c r="B170" s="394" t="s">
        <v>416</v>
      </c>
      <c r="C170" s="368" t="s">
        <v>10</v>
      </c>
      <c r="D170" s="361">
        <v>5</v>
      </c>
      <c r="E170" s="361"/>
      <c r="F170" s="189"/>
    </row>
    <row r="171" spans="1:6" x14ac:dyDescent="0.2">
      <c r="A171" s="492"/>
      <c r="B171" s="177"/>
      <c r="C171" s="491"/>
      <c r="D171" s="493"/>
      <c r="E171" s="361"/>
      <c r="F171" s="189"/>
    </row>
    <row r="172" spans="1:6" ht="63.75" x14ac:dyDescent="0.2">
      <c r="A172" s="885">
        <v>9</v>
      </c>
      <c r="B172" s="394" t="s">
        <v>403</v>
      </c>
      <c r="C172" s="368" t="s">
        <v>10</v>
      </c>
      <c r="D172" s="361">
        <v>1</v>
      </c>
      <c r="E172" s="361"/>
      <c r="F172" s="189"/>
    </row>
    <row r="173" spans="1:6" x14ac:dyDescent="0.2">
      <c r="A173" s="428"/>
      <c r="B173" s="429"/>
      <c r="C173" s="427"/>
      <c r="D173" s="425"/>
      <c r="E173" s="425"/>
      <c r="F173" s="426"/>
    </row>
    <row r="174" spans="1:6" ht="13.5" thickBot="1" x14ac:dyDescent="0.25">
      <c r="A174" s="430"/>
      <c r="B174" s="406" t="s">
        <v>314</v>
      </c>
      <c r="C174" s="407"/>
      <c r="D174" s="408"/>
      <c r="E174" s="408"/>
      <c r="F174" s="409"/>
    </row>
    <row r="175" spans="1:6" ht="13.5" thickTop="1" x14ac:dyDescent="0.2">
      <c r="A175" s="395"/>
      <c r="B175" s="396"/>
      <c r="C175" s="397"/>
      <c r="D175" s="398"/>
      <c r="E175" s="398"/>
      <c r="F175" s="399"/>
    </row>
    <row r="176" spans="1:6" x14ac:dyDescent="0.2">
      <c r="A176" s="152"/>
      <c r="B176" s="157"/>
      <c r="C176" s="158"/>
      <c r="D176" s="155"/>
      <c r="E176" s="155"/>
      <c r="F176" s="156"/>
    </row>
    <row r="177" spans="1:6" x14ac:dyDescent="0.2">
      <c r="A177" s="142"/>
      <c r="B177" s="143" t="s">
        <v>228</v>
      </c>
      <c r="C177" s="159"/>
      <c r="D177" s="164"/>
      <c r="E177" s="164"/>
      <c r="F177" s="146"/>
    </row>
    <row r="178" spans="1:6" ht="89.25" x14ac:dyDescent="0.2">
      <c r="A178" s="183"/>
      <c r="B178" s="254" t="s">
        <v>930</v>
      </c>
      <c r="C178" s="185"/>
      <c r="D178" s="186"/>
      <c r="E178" s="186"/>
      <c r="F178" s="182"/>
    </row>
    <row r="179" spans="1:6" x14ac:dyDescent="0.2">
      <c r="A179" s="183"/>
      <c r="B179" s="254"/>
      <c r="C179" s="185"/>
      <c r="D179" s="186"/>
      <c r="E179" s="186"/>
      <c r="F179" s="182"/>
    </row>
    <row r="180" spans="1:6" ht="27" customHeight="1" x14ac:dyDescent="0.2">
      <c r="A180" s="183"/>
      <c r="B180" s="390" t="s">
        <v>374</v>
      </c>
      <c r="C180" s="185"/>
      <c r="D180" s="186"/>
      <c r="E180" s="186"/>
      <c r="F180" s="182"/>
    </row>
    <row r="181" spans="1:6" x14ac:dyDescent="0.2">
      <c r="A181" s="152">
        <v>1</v>
      </c>
      <c r="B181" s="153" t="s">
        <v>208</v>
      </c>
      <c r="C181" s="154" t="s">
        <v>10</v>
      </c>
      <c r="D181" s="155">
        <v>1</v>
      </c>
      <c r="E181" s="155"/>
      <c r="F181" s="156"/>
    </row>
    <row r="182" spans="1:6" x14ac:dyDescent="0.2">
      <c r="A182" s="183" t="s">
        <v>165</v>
      </c>
      <c r="B182" s="184" t="s">
        <v>203</v>
      </c>
      <c r="C182" s="154" t="s">
        <v>10</v>
      </c>
      <c r="D182" s="155">
        <v>2</v>
      </c>
      <c r="E182" s="155"/>
      <c r="F182" s="156"/>
    </row>
    <row r="183" spans="1:6" x14ac:dyDescent="0.2">
      <c r="A183" s="183" t="s">
        <v>167</v>
      </c>
      <c r="B183" s="184" t="s">
        <v>932</v>
      </c>
      <c r="C183" s="154" t="s">
        <v>10</v>
      </c>
      <c r="D183" s="155">
        <v>1</v>
      </c>
      <c r="E183" s="155"/>
      <c r="F183" s="156"/>
    </row>
    <row r="184" spans="1:6" x14ac:dyDescent="0.2">
      <c r="A184" s="183" t="s">
        <v>144</v>
      </c>
      <c r="B184" s="184" t="s">
        <v>235</v>
      </c>
      <c r="C184" s="154" t="s">
        <v>10</v>
      </c>
      <c r="D184" s="155">
        <v>1</v>
      </c>
      <c r="E184" s="155"/>
      <c r="F184" s="156"/>
    </row>
    <row r="185" spans="1:6" x14ac:dyDescent="0.2">
      <c r="A185" s="183" t="s">
        <v>145</v>
      </c>
      <c r="B185" s="184" t="s">
        <v>236</v>
      </c>
      <c r="C185" s="154" t="s">
        <v>10</v>
      </c>
      <c r="D185" s="155">
        <v>1</v>
      </c>
      <c r="E185" s="155"/>
      <c r="F185" s="156"/>
    </row>
    <row r="186" spans="1:6" x14ac:dyDescent="0.2">
      <c r="A186" s="183" t="s">
        <v>146</v>
      </c>
      <c r="B186" s="184" t="s">
        <v>234</v>
      </c>
      <c r="C186" s="154" t="s">
        <v>10</v>
      </c>
      <c r="D186" s="155">
        <v>1</v>
      </c>
      <c r="E186" s="155"/>
      <c r="F186" s="156"/>
    </row>
    <row r="187" spans="1:6" x14ac:dyDescent="0.2">
      <c r="A187" s="183" t="s">
        <v>147</v>
      </c>
      <c r="B187" s="184" t="s">
        <v>237</v>
      </c>
      <c r="C187" s="154" t="s">
        <v>10</v>
      </c>
      <c r="D187" s="155">
        <v>2</v>
      </c>
      <c r="E187" s="155"/>
      <c r="F187" s="156"/>
    </row>
    <row r="188" spans="1:6" x14ac:dyDescent="0.2">
      <c r="A188" s="183" t="s">
        <v>153</v>
      </c>
      <c r="B188" s="184" t="s">
        <v>238</v>
      </c>
      <c r="C188" s="154" t="s">
        <v>10</v>
      </c>
      <c r="D188" s="155">
        <v>1</v>
      </c>
      <c r="E188" s="155"/>
      <c r="F188" s="156"/>
    </row>
    <row r="189" spans="1:6" x14ac:dyDescent="0.2">
      <c r="A189" s="183" t="s">
        <v>154</v>
      </c>
      <c r="B189" s="184" t="s">
        <v>936</v>
      </c>
      <c r="C189" s="154" t="s">
        <v>10</v>
      </c>
      <c r="D189" s="155">
        <v>1</v>
      </c>
      <c r="E189" s="155"/>
      <c r="F189" s="156"/>
    </row>
    <row r="190" spans="1:6" x14ac:dyDescent="0.2">
      <c r="A190" s="183" t="s">
        <v>155</v>
      </c>
      <c r="B190" s="184" t="s">
        <v>937</v>
      </c>
      <c r="C190" s="154" t="s">
        <v>10</v>
      </c>
      <c r="D190" s="155">
        <v>1</v>
      </c>
      <c r="E190" s="155"/>
      <c r="F190" s="156"/>
    </row>
    <row r="191" spans="1:6" x14ac:dyDescent="0.2">
      <c r="A191" s="183" t="s">
        <v>156</v>
      </c>
      <c r="B191" s="184" t="s">
        <v>938</v>
      </c>
      <c r="C191" s="154" t="s">
        <v>10</v>
      </c>
      <c r="D191" s="155">
        <v>1</v>
      </c>
      <c r="E191" s="155"/>
      <c r="F191" s="156"/>
    </row>
    <row r="192" spans="1:6" x14ac:dyDescent="0.2">
      <c r="A192" s="183" t="s">
        <v>157</v>
      </c>
      <c r="B192" s="184" t="s">
        <v>939</v>
      </c>
      <c r="C192" s="154" t="s">
        <v>10</v>
      </c>
      <c r="D192" s="155">
        <v>1</v>
      </c>
      <c r="E192" s="155"/>
      <c r="F192" s="156"/>
    </row>
    <row r="193" spans="1:6" x14ac:dyDescent="0.2">
      <c r="A193" s="183" t="s">
        <v>159</v>
      </c>
      <c r="B193" s="184" t="s">
        <v>239</v>
      </c>
      <c r="C193" s="154" t="s">
        <v>8</v>
      </c>
      <c r="D193" s="155">
        <v>6</v>
      </c>
      <c r="E193" s="155"/>
      <c r="F193" s="156"/>
    </row>
    <row r="194" spans="1:6" x14ac:dyDescent="0.2">
      <c r="A194" s="183" t="s">
        <v>161</v>
      </c>
      <c r="B194" s="1127" t="s">
        <v>867</v>
      </c>
      <c r="C194" s="516" t="s">
        <v>139</v>
      </c>
      <c r="D194" s="500">
        <v>1</v>
      </c>
      <c r="E194" s="186"/>
      <c r="F194" s="182"/>
    </row>
    <row r="195" spans="1:6" ht="25.5" x14ac:dyDescent="0.2">
      <c r="A195" s="183" t="s">
        <v>163</v>
      </c>
      <c r="B195" s="253" t="s">
        <v>739</v>
      </c>
      <c r="C195" s="516" t="s">
        <v>139</v>
      </c>
      <c r="D195" s="500">
        <v>1</v>
      </c>
      <c r="E195" s="186"/>
      <c r="F195" s="182"/>
    </row>
    <row r="196" spans="1:6" x14ac:dyDescent="0.2">
      <c r="A196" s="183"/>
      <c r="B196" s="184"/>
      <c r="C196" s="370"/>
      <c r="D196" s="186"/>
      <c r="E196" s="186"/>
      <c r="F196" s="182"/>
    </row>
    <row r="197" spans="1:6" x14ac:dyDescent="0.2">
      <c r="A197" s="183" t="s">
        <v>164</v>
      </c>
      <c r="B197" s="184" t="s">
        <v>306</v>
      </c>
      <c r="C197" s="370" t="s">
        <v>279</v>
      </c>
      <c r="D197" s="186">
        <v>10</v>
      </c>
      <c r="E197" s="186"/>
      <c r="F197" s="182"/>
    </row>
    <row r="198" spans="1:6" x14ac:dyDescent="0.2">
      <c r="A198" s="371"/>
      <c r="B198" s="389"/>
      <c r="C198" s="373"/>
      <c r="D198" s="374"/>
      <c r="E198" s="374"/>
      <c r="F198" s="366"/>
    </row>
    <row r="199" spans="1:6" ht="13.5" thickBot="1" x14ac:dyDescent="0.25">
      <c r="A199" s="375"/>
      <c r="B199" s="377" t="s">
        <v>307</v>
      </c>
      <c r="C199" s="377"/>
      <c r="D199" s="378"/>
      <c r="E199" s="378"/>
      <c r="F199" s="379"/>
    </row>
    <row r="200" spans="1:6" ht="13.5" thickTop="1" x14ac:dyDescent="0.2">
      <c r="A200" s="183"/>
      <c r="B200" s="184"/>
      <c r="C200" s="370"/>
      <c r="D200" s="186"/>
      <c r="E200" s="186"/>
      <c r="F200" s="182"/>
    </row>
    <row r="201" spans="1:6" ht="12" customHeight="1" x14ac:dyDescent="0.2">
      <c r="A201" s="183"/>
      <c r="B201" s="184"/>
      <c r="C201" s="185"/>
      <c r="D201" s="186"/>
      <c r="E201" s="186"/>
      <c r="F201" s="182"/>
    </row>
    <row r="202" spans="1:6" x14ac:dyDescent="0.2">
      <c r="A202" s="178"/>
      <c r="B202" s="179"/>
      <c r="C202" s="180"/>
      <c r="D202" s="181"/>
      <c r="E202" s="181"/>
      <c r="F202" s="182"/>
    </row>
    <row r="203" spans="1:6" x14ac:dyDescent="0.2">
      <c r="A203" s="142"/>
      <c r="B203" s="167" t="s">
        <v>194</v>
      </c>
      <c r="C203" s="168"/>
      <c r="D203" s="169"/>
      <c r="E203" s="169"/>
      <c r="F203" s="146"/>
    </row>
    <row r="204" spans="1:6" ht="25.5" x14ac:dyDescent="0.2">
      <c r="A204" s="170" t="s">
        <v>107</v>
      </c>
      <c r="B204" s="153" t="s">
        <v>195</v>
      </c>
      <c r="C204" s="171" t="s">
        <v>196</v>
      </c>
      <c r="D204" s="155">
        <v>10</v>
      </c>
      <c r="E204" s="155"/>
      <c r="F204" s="156"/>
    </row>
    <row r="205" spans="1:6" x14ac:dyDescent="0.2">
      <c r="A205" s="170"/>
      <c r="B205" s="153"/>
      <c r="C205" s="171"/>
      <c r="D205" s="155"/>
      <c r="E205" s="155"/>
      <c r="F205" s="156"/>
    </row>
    <row r="206" spans="1:6" x14ac:dyDescent="0.2">
      <c r="A206" s="152" t="s">
        <v>165</v>
      </c>
      <c r="B206" s="172" t="s">
        <v>197</v>
      </c>
      <c r="C206" s="173" t="s">
        <v>139</v>
      </c>
      <c r="D206" s="162">
        <v>1</v>
      </c>
      <c r="E206" s="162"/>
      <c r="F206" s="156"/>
    </row>
    <row r="207" spans="1:6" x14ac:dyDescent="0.2">
      <c r="A207" s="152"/>
      <c r="B207" s="172"/>
      <c r="C207" s="173"/>
      <c r="D207" s="162"/>
      <c r="E207" s="162"/>
      <c r="F207" s="156"/>
    </row>
    <row r="208" spans="1:6" ht="25.5" x14ac:dyDescent="0.2">
      <c r="A208" s="152" t="s">
        <v>167</v>
      </c>
      <c r="B208" s="174" t="s">
        <v>198</v>
      </c>
      <c r="C208" s="154" t="s">
        <v>139</v>
      </c>
      <c r="D208" s="155">
        <v>1</v>
      </c>
      <c r="E208" s="155"/>
      <c r="F208" s="156"/>
    </row>
    <row r="209" spans="1:6" x14ac:dyDescent="0.2">
      <c r="A209" s="152"/>
      <c r="B209" s="174"/>
      <c r="C209" s="154"/>
      <c r="D209" s="155"/>
      <c r="E209" s="155"/>
      <c r="F209" s="156"/>
    </row>
    <row r="210" spans="1:6" ht="25.5" x14ac:dyDescent="0.2">
      <c r="A210" s="152" t="s">
        <v>144</v>
      </c>
      <c r="B210" s="175" t="s">
        <v>199</v>
      </c>
      <c r="C210" s="154" t="s">
        <v>139</v>
      </c>
      <c r="D210" s="176">
        <v>1</v>
      </c>
      <c r="E210" s="176"/>
      <c r="F210" s="156"/>
    </row>
    <row r="211" spans="1:6" x14ac:dyDescent="0.2">
      <c r="A211" s="152"/>
      <c r="B211" s="175"/>
      <c r="C211" s="154"/>
      <c r="D211" s="176"/>
      <c r="E211" s="176"/>
      <c r="F211" s="156"/>
    </row>
    <row r="212" spans="1:6" x14ac:dyDescent="0.2">
      <c r="A212" s="152" t="s">
        <v>145</v>
      </c>
      <c r="B212" s="161" t="s">
        <v>113</v>
      </c>
      <c r="C212" s="171" t="s">
        <v>196</v>
      </c>
      <c r="D212" s="155">
        <v>10</v>
      </c>
      <c r="E212" s="155"/>
      <c r="F212" s="156"/>
    </row>
    <row r="213" spans="1:6" x14ac:dyDescent="0.2">
      <c r="A213" s="371"/>
      <c r="B213" s="389"/>
      <c r="C213" s="373"/>
      <c r="D213" s="374"/>
      <c r="E213" s="374"/>
      <c r="F213" s="366"/>
    </row>
    <row r="214" spans="1:6" ht="13.5" thickBot="1" x14ac:dyDescent="0.25">
      <c r="A214" s="375"/>
      <c r="B214" s="377" t="s">
        <v>302</v>
      </c>
      <c r="C214" s="377"/>
      <c r="D214" s="378"/>
      <c r="E214" s="378"/>
      <c r="F214" s="379"/>
    </row>
    <row r="215" spans="1:6" ht="13.5" thickTop="1" x14ac:dyDescent="0.2">
      <c r="A215" s="198"/>
      <c r="B215" s="198"/>
      <c r="C215" s="198"/>
      <c r="D215" s="198"/>
      <c r="E215" s="1019"/>
      <c r="F215" s="1019"/>
    </row>
    <row r="216" spans="1:6" x14ac:dyDescent="0.2">
      <c r="A216" s="198"/>
      <c r="B216" s="198"/>
      <c r="C216" s="198"/>
      <c r="D216" s="198"/>
      <c r="E216" s="198"/>
      <c r="F216" s="198"/>
    </row>
    <row r="217" spans="1:6" x14ac:dyDescent="0.2">
      <c r="A217" s="198"/>
      <c r="B217" s="198"/>
      <c r="C217" s="198"/>
      <c r="D217" s="198"/>
      <c r="E217" s="198"/>
      <c r="F217" s="198"/>
    </row>
    <row r="218" spans="1:6" ht="18" x14ac:dyDescent="0.2">
      <c r="A218" s="187"/>
      <c r="B218" s="188"/>
      <c r="C218" s="83"/>
      <c r="D218" s="123"/>
      <c r="E218" s="84"/>
      <c r="F218" s="84"/>
    </row>
    <row r="219" spans="1:6" ht="25.5" customHeight="1" x14ac:dyDescent="0.2">
      <c r="A219" s="98"/>
      <c r="B219" s="1176" t="s">
        <v>377</v>
      </c>
      <c r="C219" s="1177"/>
      <c r="D219" s="1177"/>
      <c r="E219" s="1178"/>
      <c r="F219" s="98"/>
    </row>
    <row r="220" spans="1:6" x14ac:dyDescent="0.2">
      <c r="A220" s="99"/>
      <c r="B220" s="100"/>
      <c r="C220" s="113"/>
      <c r="D220" s="114"/>
      <c r="E220" s="99"/>
      <c r="F220" s="99"/>
    </row>
    <row r="221" spans="1:6" x14ac:dyDescent="0.2">
      <c r="A221" s="134"/>
      <c r="B221" s="102"/>
      <c r="C221" s="88"/>
      <c r="D221" s="124"/>
      <c r="E221" s="101"/>
      <c r="F221" s="101"/>
    </row>
    <row r="222" spans="1:6" x14ac:dyDescent="0.2">
      <c r="A222" s="232"/>
      <c r="B222" s="266" t="str">
        <f>B10</f>
        <v>PRIPRAVLJALNA DELA</v>
      </c>
      <c r="C222" s="380"/>
      <c r="D222" s="381"/>
      <c r="E222" s="1079"/>
      <c r="F222" s="1080"/>
    </row>
    <row r="223" spans="1:6" x14ac:dyDescent="0.2">
      <c r="A223" s="104"/>
      <c r="B223" s="103"/>
      <c r="C223" s="111"/>
      <c r="D223" s="115"/>
      <c r="E223" s="1081"/>
      <c r="F223" s="1082"/>
    </row>
    <row r="224" spans="1:6" x14ac:dyDescent="0.2">
      <c r="A224" s="232"/>
      <c r="B224" s="266" t="str">
        <f>B24</f>
        <v>ZEMELJSKA DELA</v>
      </c>
      <c r="C224" s="380"/>
      <c r="D224" s="381"/>
      <c r="E224" s="1079"/>
      <c r="F224" s="1080"/>
    </row>
    <row r="225" spans="1:6" x14ac:dyDescent="0.2">
      <c r="A225" s="132"/>
      <c r="B225" s="117"/>
      <c r="C225" s="118"/>
      <c r="D225" s="125"/>
      <c r="E225" s="1081"/>
      <c r="F225" s="1083"/>
    </row>
    <row r="226" spans="1:6" ht="16.899999999999999" customHeight="1" x14ac:dyDescent="0.2">
      <c r="A226" s="232"/>
      <c r="B226" s="382" t="str">
        <f>B71</f>
        <v>TESARSKA DELA</v>
      </c>
      <c r="C226" s="380"/>
      <c r="D226" s="381"/>
      <c r="E226" s="1079"/>
      <c r="F226" s="1080"/>
    </row>
    <row r="227" spans="1:6" x14ac:dyDescent="0.2">
      <c r="A227" s="132"/>
      <c r="B227" s="117"/>
      <c r="C227" s="118"/>
      <c r="D227" s="125"/>
      <c r="E227" s="1081"/>
      <c r="F227" s="1083"/>
    </row>
    <row r="228" spans="1:6" x14ac:dyDescent="0.2">
      <c r="A228" s="232"/>
      <c r="B228" s="382" t="str">
        <f>B89</f>
        <v>BETONSKA DELA</v>
      </c>
      <c r="C228" s="380"/>
      <c r="D228" s="381"/>
      <c r="E228" s="1079"/>
      <c r="F228" s="1080"/>
    </row>
    <row r="229" spans="1:6" x14ac:dyDescent="0.2">
      <c r="A229" s="132"/>
      <c r="B229" s="117"/>
      <c r="C229" s="118"/>
      <c r="D229" s="125"/>
      <c r="E229" s="1081"/>
      <c r="F229" s="1083"/>
    </row>
    <row r="230" spans="1:6" x14ac:dyDescent="0.2">
      <c r="A230" s="232"/>
      <c r="B230" s="382" t="str">
        <f>B115</f>
        <v>ZIDARSKA DELA</v>
      </c>
      <c r="C230" s="380"/>
      <c r="D230" s="381"/>
      <c r="E230" s="1079"/>
      <c r="F230" s="1080"/>
    </row>
    <row r="231" spans="1:6" x14ac:dyDescent="0.2">
      <c r="A231" s="466"/>
      <c r="B231" s="353"/>
      <c r="C231" s="383"/>
      <c r="D231" s="384"/>
      <c r="E231" s="1084"/>
      <c r="F231" s="1085"/>
    </row>
    <row r="232" spans="1:6" x14ac:dyDescent="0.2">
      <c r="A232" s="232"/>
      <c r="B232" s="382" t="str">
        <f>B153</f>
        <v>KLJUČAVNIČARSKA DELA</v>
      </c>
      <c r="C232" s="380"/>
      <c r="D232" s="381"/>
      <c r="E232" s="1079"/>
      <c r="F232" s="1080"/>
    </row>
    <row r="233" spans="1:6" x14ac:dyDescent="0.2">
      <c r="A233" s="132"/>
      <c r="B233" s="117"/>
      <c r="C233" s="118"/>
      <c r="D233" s="125"/>
      <c r="E233" s="1081"/>
      <c r="F233" s="1083"/>
    </row>
    <row r="234" spans="1:6" x14ac:dyDescent="0.2">
      <c r="A234" s="232"/>
      <c r="B234" s="382" t="str">
        <f>B177</f>
        <v>VODOVODNI MATERIAL</v>
      </c>
      <c r="C234" s="380"/>
      <c r="D234" s="381"/>
      <c r="E234" s="1079"/>
      <c r="F234" s="1080"/>
    </row>
    <row r="235" spans="1:6" x14ac:dyDescent="0.2">
      <c r="A235" s="132"/>
      <c r="B235" s="117"/>
      <c r="C235" s="118"/>
      <c r="D235" s="125"/>
      <c r="E235" s="1081"/>
      <c r="F235" s="1083"/>
    </row>
    <row r="236" spans="1:6" x14ac:dyDescent="0.2">
      <c r="A236" s="232"/>
      <c r="B236" s="382" t="str">
        <f>B203</f>
        <v>ZAKLJUČNA IN OSTALA DELA</v>
      </c>
      <c r="C236" s="380"/>
      <c r="D236" s="381"/>
      <c r="E236" s="1079"/>
      <c r="F236" s="1080"/>
    </row>
    <row r="237" spans="1:6" x14ac:dyDescent="0.2">
      <c r="A237" s="132"/>
      <c r="B237" s="117"/>
      <c r="C237" s="118"/>
      <c r="D237" s="125"/>
      <c r="E237" s="1081"/>
      <c r="F237" s="1083"/>
    </row>
    <row r="238" spans="1:6" ht="13.5" thickBot="1" x14ac:dyDescent="0.25">
      <c r="A238" s="119"/>
      <c r="B238" s="119"/>
      <c r="C238" s="120"/>
      <c r="D238" s="126"/>
      <c r="E238" s="1086"/>
      <c r="F238" s="1087"/>
    </row>
    <row r="239" spans="1:6" ht="13.5" thickTop="1" x14ac:dyDescent="0.2">
      <c r="A239" s="227"/>
      <c r="B239" s="228"/>
      <c r="C239" s="456"/>
      <c r="D239" s="457"/>
      <c r="E239" s="1088"/>
      <c r="F239" s="1089"/>
    </row>
    <row r="240" spans="1:6" ht="15.75" thickBot="1" x14ac:dyDescent="0.25">
      <c r="A240" s="230"/>
      <c r="B240" s="458" t="s">
        <v>376</v>
      </c>
      <c r="C240" s="459"/>
      <c r="D240" s="460"/>
      <c r="E240" s="1090"/>
      <c r="F240" s="1091"/>
    </row>
    <row r="241" spans="5:6" x14ac:dyDescent="0.2">
      <c r="E241" s="873"/>
      <c r="F241" s="873"/>
    </row>
    <row r="242" spans="5:6" x14ac:dyDescent="0.2">
      <c r="E242" s="873"/>
      <c r="F242" s="873"/>
    </row>
  </sheetData>
  <mergeCells count="1">
    <mergeCell ref="B219:E219"/>
  </mergeCells>
  <phoneticPr fontId="68" type="noConversion"/>
  <pageMargins left="0.70866141732283472" right="0.70866141732283472" top="0.74803149606299213" bottom="0.74803149606299213" header="0.31496062992125984" footer="0.31496062992125984"/>
  <pageSetup paperSize="9" firstPageNumber="43" orientation="portrait" useFirstPageNumber="1" r:id="rId1"/>
  <headerFooter>
    <oddHeader>&amp;L_x000D__x000D_&amp;9</oddHeader>
    <oddFooter>&amp;A&amp;RStran &amp;P</oddFooter>
  </headerFooter>
  <rowBreaks count="1" manualBreakCount="1">
    <brk id="2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13</vt:i4>
      </vt:variant>
    </vt:vector>
  </HeadingPairs>
  <TitlesOfParts>
    <vt:vector size="26" baseType="lpstr">
      <vt:lpstr>UVOD V PREDRAČUN</vt:lpstr>
      <vt:lpstr>rekapitulacija</vt:lpstr>
      <vt:lpstr>Zadobje-ZJ</vt:lpstr>
      <vt:lpstr>Zadobje2-Prelesje</vt:lpstr>
      <vt:lpstr>Prelesje- Dolge Njive</vt:lpstr>
      <vt:lpstr>Dolge Njive - Prelesje</vt:lpstr>
      <vt:lpstr>razbremenilnik</vt:lpstr>
      <vt:lpstr>VH Dolge Njive</vt:lpstr>
      <vt:lpstr>zajetje 1 </vt:lpstr>
      <vt:lpstr>zajetje 2</vt:lpstr>
      <vt:lpstr>EL. Jašek Prelesje</vt:lpstr>
      <vt:lpstr>EL. VH Dolge Njive</vt:lpstr>
      <vt:lpstr>HPR_SD_stara verzija</vt:lpstr>
      <vt:lpstr>'Dolge Njive - Prelesje'!Področje_tiskanja</vt:lpstr>
      <vt:lpstr>'EL. Jašek Prelesje'!Področje_tiskanja</vt:lpstr>
      <vt:lpstr>'EL. VH Dolge Njive'!Področje_tiskanja</vt:lpstr>
      <vt:lpstr>'Prelesje- Dolge Njive'!Področje_tiskanja</vt:lpstr>
      <vt:lpstr>razbremenilnik!Področje_tiskanja</vt:lpstr>
      <vt:lpstr>'UVOD V PREDRAČUN'!Področje_tiskanja</vt:lpstr>
      <vt:lpstr>'VH Dolge Njive'!Področje_tiskanja</vt:lpstr>
      <vt:lpstr>'Zadobje2-Prelesje'!Področje_tiskanja</vt:lpstr>
      <vt:lpstr>'Zadobje-ZJ'!Področje_tiskanja</vt:lpstr>
      <vt:lpstr>'zajetje 1 '!Področje_tiskanja</vt:lpstr>
      <vt:lpstr>'zajetje 2'!Področje_tiskanja</vt:lpstr>
      <vt:lpstr>'HPR_SD_stara verzija'!Tiskanje_naslovov</vt:lpstr>
      <vt:lpstr>'Zadobje-ZJ'!Tiskanje_naslovov</vt:lpstr>
    </vt:vector>
  </TitlesOfParts>
  <Company>Projekt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Matjaž Makarovič</dc:creator>
  <cp:lastModifiedBy>Jana Oblak</cp:lastModifiedBy>
  <cp:lastPrinted>2021-01-21T07:50:32Z</cp:lastPrinted>
  <dcterms:created xsi:type="dcterms:W3CDTF">2007-03-07T06:54:00Z</dcterms:created>
  <dcterms:modified xsi:type="dcterms:W3CDTF">2021-01-21T11:10:11Z</dcterms:modified>
</cp:coreProperties>
</file>