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teke GVP\USADI PLAZOVI IN NEURJA\2019 USADI\Deževje 3.2.2019\PZI snanacija II. faza\"/>
    </mc:Choice>
  </mc:AlternateContent>
  <xr:revisionPtr revIDLastSave="0" documentId="13_ncr:1_{B7131A04-3CBA-4939-9920-983502E0AECD}" xr6:coauthVersionLast="36" xr6:coauthVersionMax="36" xr10:uidLastSave="{00000000-0000-0000-0000-000000000000}"/>
  <bookViews>
    <workbookView xWindow="0" yWindow="0" windowWidth="22395" windowHeight="11280" tabRatio="794" firstSheet="3" activeTab="9" xr2:uid="{00000000-000D-0000-FFFF-FFFF00000000}"/>
  </bookViews>
  <sheets>
    <sheet name="REKAPITULACIJA" sheetId="2" r:id="rId1"/>
    <sheet name="FAZA 2 USAD 1" sheetId="11" r:id="rId2"/>
    <sheet name="FAZA 2 USAD 2" sheetId="14" r:id="rId3"/>
    <sheet name="FAZA 2 USAD 3" sheetId="15" r:id="rId4"/>
    <sheet name="FAZA 2 USAD 4" sheetId="10" r:id="rId5"/>
    <sheet name="FAZA 2 USAD 5" sheetId="4" r:id="rId6"/>
    <sheet name="FAZA 2 PLAZ 1" sheetId="16" r:id="rId7"/>
    <sheet name="FAZA 2 PLAZ 2" sheetId="9" r:id="rId8"/>
    <sheet name="FAZA 2 PLAZ 3" sheetId="17" r:id="rId9"/>
    <sheet name="VOZIŠČNA KONSTRUKCIJA" sheetId="13" r:id="rId10"/>
  </sheets>
  <definedNames>
    <definedName name="_xlnm.Print_Area" localSheetId="6">'FAZA 2 PLAZ 1'!$A$1:$F$56</definedName>
    <definedName name="_xlnm.Print_Area" localSheetId="7">'FAZA 2 PLAZ 2'!$A$1:$F$57</definedName>
    <definedName name="_xlnm.Print_Area" localSheetId="8">'FAZA 2 PLAZ 3'!$A$1:$F$57</definedName>
    <definedName name="_xlnm.Print_Area" localSheetId="1">'FAZA 2 USAD 1'!$A$1:$F$54</definedName>
    <definedName name="_xlnm.Print_Area" localSheetId="2">'FAZA 2 USAD 2'!$A$1:$F$56</definedName>
    <definedName name="_xlnm.Print_Area" localSheetId="3">'FAZA 2 USAD 3'!$A$1:$F$56</definedName>
    <definedName name="_xlnm.Print_Area" localSheetId="4">'FAZA 2 USAD 4'!$A$1:$F$47</definedName>
    <definedName name="_xlnm.Print_Area" localSheetId="5">'FAZA 2 USAD 5'!$A$1:$F$54</definedName>
    <definedName name="_xlnm.Print_Area" localSheetId="9">'VOZIŠČNA KONSTRUKCIJA'!$A$1:$F$63</definedName>
  </definedNames>
  <calcPr calcId="191029"/>
</workbook>
</file>

<file path=xl/calcChain.xml><?xml version="1.0" encoding="utf-8"?>
<calcChain xmlns="http://schemas.openxmlformats.org/spreadsheetml/2006/main">
  <c r="F32" i="13" l="1"/>
  <c r="F31" i="13"/>
  <c r="F27" i="13"/>
  <c r="F26" i="13"/>
  <c r="F25" i="13"/>
  <c r="D30" i="17" l="1"/>
  <c r="D19" i="17"/>
  <c r="D17" i="17"/>
  <c r="F17" i="17" s="1"/>
  <c r="D16" i="17"/>
  <c r="D15" i="17"/>
  <c r="F15" i="17" s="1"/>
  <c r="D14" i="17"/>
  <c r="D13" i="17"/>
  <c r="F13" i="17" s="1"/>
  <c r="B46" i="17"/>
  <c r="B45" i="17"/>
  <c r="B44" i="17"/>
  <c r="B43" i="17"/>
  <c r="F35" i="17"/>
  <c r="F34" i="17"/>
  <c r="F33" i="17"/>
  <c r="F30" i="17"/>
  <c r="F31" i="17" s="1"/>
  <c r="F45" i="17" s="1"/>
  <c r="F27" i="17"/>
  <c r="F26" i="17"/>
  <c r="F25" i="17"/>
  <c r="F24" i="17"/>
  <c r="F23" i="17"/>
  <c r="F20" i="17"/>
  <c r="F19" i="17"/>
  <c r="D18" i="17"/>
  <c r="F18" i="17" s="1"/>
  <c r="F16" i="17"/>
  <c r="F14" i="17"/>
  <c r="F9" i="17"/>
  <c r="F8" i="17"/>
  <c r="F7" i="17"/>
  <c r="F6" i="17"/>
  <c r="F27" i="9"/>
  <c r="D19" i="9"/>
  <c r="D18" i="9"/>
  <c r="D17" i="9"/>
  <c r="D16" i="9"/>
  <c r="D15" i="9"/>
  <c r="D14" i="9"/>
  <c r="D13" i="9"/>
  <c r="D28" i="16"/>
  <c r="F28" i="16" s="1"/>
  <c r="F29" i="16" s="1"/>
  <c r="F43" i="16" s="1"/>
  <c r="D17" i="16"/>
  <c r="F17" i="16" s="1"/>
  <c r="D16" i="16"/>
  <c r="D15" i="16"/>
  <c r="F15" i="16" s="1"/>
  <c r="D14" i="16"/>
  <c r="D13" i="16"/>
  <c r="D12" i="16"/>
  <c r="B44" i="16"/>
  <c r="B43" i="16"/>
  <c r="B42" i="16"/>
  <c r="B41" i="16"/>
  <c r="F33" i="16"/>
  <c r="F32" i="16"/>
  <c r="F31" i="16"/>
  <c r="F25" i="16"/>
  <c r="F24" i="16"/>
  <c r="F23" i="16"/>
  <c r="F22" i="16"/>
  <c r="F21" i="16"/>
  <c r="F18" i="16"/>
  <c r="F16" i="16"/>
  <c r="F14" i="16"/>
  <c r="F13" i="16"/>
  <c r="F12" i="16"/>
  <c r="F8" i="16"/>
  <c r="F7" i="16"/>
  <c r="F6" i="16"/>
  <c r="F5" i="16"/>
  <c r="F22" i="15"/>
  <c r="F22" i="14"/>
  <c r="D19" i="4"/>
  <c r="D18" i="4"/>
  <c r="D17" i="4"/>
  <c r="D16" i="4"/>
  <c r="D15" i="4"/>
  <c r="D14" i="4"/>
  <c r="D13" i="4"/>
  <c r="F9" i="4"/>
  <c r="F8" i="15"/>
  <c r="F8" i="14"/>
  <c r="F8" i="11"/>
  <c r="D22" i="10"/>
  <c r="D15" i="10"/>
  <c r="D18" i="10"/>
  <c r="D17" i="10"/>
  <c r="D16" i="10"/>
  <c r="D14" i="10"/>
  <c r="D13" i="10"/>
  <c r="D12" i="10"/>
  <c r="D28" i="15"/>
  <c r="F28" i="15" s="1"/>
  <c r="F29" i="15" s="1"/>
  <c r="F43" i="15" s="1"/>
  <c r="D17" i="15"/>
  <c r="D16" i="15"/>
  <c r="F16" i="15" s="1"/>
  <c r="D15" i="15"/>
  <c r="F15" i="15" s="1"/>
  <c r="D14" i="15"/>
  <c r="D13" i="15"/>
  <c r="D12" i="15"/>
  <c r="F12" i="15" s="1"/>
  <c r="B44" i="15"/>
  <c r="B43" i="15"/>
  <c r="B42" i="15"/>
  <c r="B41" i="15"/>
  <c r="F33" i="15"/>
  <c r="F32" i="15"/>
  <c r="F31" i="15"/>
  <c r="F25" i="15"/>
  <c r="F24" i="15"/>
  <c r="F23" i="15"/>
  <c r="F21" i="15"/>
  <c r="F18" i="15"/>
  <c r="F17" i="15"/>
  <c r="F14" i="15"/>
  <c r="F13" i="15"/>
  <c r="F7" i="15"/>
  <c r="F6" i="15"/>
  <c r="F5" i="15"/>
  <c r="D28" i="14"/>
  <c r="F24" i="14"/>
  <c r="F25" i="14"/>
  <c r="F23" i="11"/>
  <c r="D17" i="14"/>
  <c r="F17" i="14" s="1"/>
  <c r="D16" i="14"/>
  <c r="F16" i="14" s="1"/>
  <c r="D15" i="14"/>
  <c r="D14" i="14"/>
  <c r="F14" i="14" s="1"/>
  <c r="D13" i="14"/>
  <c r="D12" i="14"/>
  <c r="F12" i="14" s="1"/>
  <c r="B44" i="14"/>
  <c r="B43" i="14"/>
  <c r="B42" i="14"/>
  <c r="B41" i="14"/>
  <c r="F33" i="14"/>
  <c r="F32" i="14"/>
  <c r="F31" i="14"/>
  <c r="F28" i="14"/>
  <c r="F29" i="14" s="1"/>
  <c r="F43" i="14" s="1"/>
  <c r="F23" i="14"/>
  <c r="F21" i="14"/>
  <c r="F18" i="14"/>
  <c r="F15" i="14"/>
  <c r="F13" i="14"/>
  <c r="F7" i="14"/>
  <c r="F6" i="14"/>
  <c r="F5" i="14"/>
  <c r="D26" i="11"/>
  <c r="D17" i="11"/>
  <c r="D16" i="11"/>
  <c r="D15" i="11"/>
  <c r="D14" i="11"/>
  <c r="D13" i="11"/>
  <c r="D12" i="11"/>
  <c r="F34" i="16" l="1"/>
  <c r="F44" i="16" s="1"/>
  <c r="F34" i="14"/>
  <c r="F44" i="14" s="1"/>
  <c r="F36" i="17"/>
  <c r="F46" i="17" s="1"/>
  <c r="F9" i="14"/>
  <c r="F40" i="14" s="1"/>
  <c r="F34" i="15"/>
  <c r="F44" i="15" s="1"/>
  <c r="F9" i="16"/>
  <c r="F40" i="16" s="1"/>
  <c r="F28" i="17"/>
  <c r="F44" i="17" s="1"/>
  <c r="F21" i="17"/>
  <c r="F43" i="17" s="1"/>
  <c r="F10" i="17"/>
  <c r="F42" i="17" s="1"/>
  <c r="F26" i="16"/>
  <c r="F42" i="16" s="1"/>
  <c r="F19" i="16"/>
  <c r="F41" i="16" s="1"/>
  <c r="F26" i="14"/>
  <c r="F42" i="14" s="1"/>
  <c r="F9" i="15"/>
  <c r="F40" i="15" s="1"/>
  <c r="F26" i="15"/>
  <c r="F42" i="15" s="1"/>
  <c r="F19" i="15"/>
  <c r="F41" i="15" s="1"/>
  <c r="F19" i="14"/>
  <c r="F41" i="14" s="1"/>
  <c r="E45" i="16" l="1"/>
  <c r="F47" i="16" s="1"/>
  <c r="F48" i="16" s="1"/>
  <c r="E47" i="17"/>
  <c r="F49" i="17" s="1"/>
  <c r="F50" i="17" s="1"/>
  <c r="E45" i="14"/>
  <c r="F47" i="14" s="1"/>
  <c r="F48" i="14" s="1"/>
  <c r="E45" i="15"/>
  <c r="F47" i="15" s="1"/>
  <c r="F48" i="15" s="1"/>
  <c r="F50" i="14" l="1"/>
  <c r="F51" i="14" s="1"/>
  <c r="C5" i="2"/>
  <c r="F50" i="16"/>
  <c r="F51" i="16" s="1"/>
  <c r="C9" i="2"/>
  <c r="F52" i="17"/>
  <c r="F53" i="17" s="1"/>
  <c r="C11" i="2"/>
  <c r="F50" i="15"/>
  <c r="F51" i="15" s="1"/>
  <c r="C6" i="2"/>
  <c r="F39" i="13"/>
  <c r="F37" i="13"/>
  <c r="F38" i="13"/>
  <c r="F36" i="13"/>
  <c r="F33" i="13"/>
  <c r="F30" i="13"/>
  <c r="F29" i="13"/>
  <c r="F28" i="13"/>
  <c r="F24" i="13"/>
  <c r="F23" i="13"/>
  <c r="F14" i="13"/>
  <c r="F20" i="13"/>
  <c r="F19" i="13"/>
  <c r="F18" i="13"/>
  <c r="F17" i="13"/>
  <c r="F16" i="13"/>
  <c r="F15" i="13"/>
  <c r="F13" i="13"/>
  <c r="F12" i="13"/>
  <c r="F11" i="13"/>
  <c r="F40" i="13" l="1"/>
  <c r="F51" i="13" s="1"/>
  <c r="F21" i="13"/>
  <c r="D9" i="2"/>
  <c r="E9" i="2" s="1"/>
  <c r="F34" i="13"/>
  <c r="B52" i="13"/>
  <c r="B51" i="13"/>
  <c r="B50" i="13"/>
  <c r="B49" i="13"/>
  <c r="F44" i="13"/>
  <c r="F43" i="13"/>
  <c r="F42" i="13"/>
  <c r="F7" i="13"/>
  <c r="F6" i="13"/>
  <c r="F5" i="13"/>
  <c r="F8" i="13" l="1"/>
  <c r="F45" i="13"/>
  <c r="F48" i="13"/>
  <c r="F52" i="13"/>
  <c r="F50" i="13"/>
  <c r="F49" i="13"/>
  <c r="F17" i="11"/>
  <c r="F16" i="11"/>
  <c r="F13" i="11"/>
  <c r="F12" i="11"/>
  <c r="B42" i="11"/>
  <c r="B41" i="11"/>
  <c r="B40" i="11"/>
  <c r="B39" i="11"/>
  <c r="F31" i="11"/>
  <c r="F30" i="11"/>
  <c r="F29" i="11"/>
  <c r="F26" i="11"/>
  <c r="F27" i="11" s="1"/>
  <c r="F41" i="11" s="1"/>
  <c r="F22" i="11"/>
  <c r="F21" i="11"/>
  <c r="F18" i="11"/>
  <c r="F15" i="11"/>
  <c r="F14" i="11"/>
  <c r="F7" i="11"/>
  <c r="F6" i="11"/>
  <c r="F5" i="11"/>
  <c r="F18" i="10"/>
  <c r="F16" i="10"/>
  <c r="F15" i="10"/>
  <c r="F14" i="10"/>
  <c r="F13" i="10"/>
  <c r="F12" i="10"/>
  <c r="B36" i="10"/>
  <c r="B35" i="10"/>
  <c r="B34" i="10"/>
  <c r="F27" i="10"/>
  <c r="F26" i="10"/>
  <c r="F25" i="10"/>
  <c r="F22" i="10"/>
  <c r="F23" i="10" s="1"/>
  <c r="F35" i="10" s="1"/>
  <c r="F17" i="10"/>
  <c r="F8" i="10"/>
  <c r="F7" i="10"/>
  <c r="F6" i="10"/>
  <c r="F24" i="4"/>
  <c r="F23" i="4"/>
  <c r="F23" i="9"/>
  <c r="F18" i="9"/>
  <c r="F16" i="9"/>
  <c r="F17" i="9"/>
  <c r="F15" i="9"/>
  <c r="F14" i="9"/>
  <c r="F13" i="9"/>
  <c r="B46" i="9"/>
  <c r="B45" i="9"/>
  <c r="B44" i="9"/>
  <c r="B43" i="9"/>
  <c r="F35" i="9"/>
  <c r="F34" i="9"/>
  <c r="F33" i="9"/>
  <c r="F30" i="9"/>
  <c r="F31" i="9" s="1"/>
  <c r="F45" i="9" s="1"/>
  <c r="F26" i="9"/>
  <c r="F25" i="9"/>
  <c r="F24" i="9"/>
  <c r="F20" i="9"/>
  <c r="F19" i="9"/>
  <c r="F9" i="9"/>
  <c r="F8" i="9"/>
  <c r="F7" i="9"/>
  <c r="F6" i="9"/>
  <c r="F9" i="11" l="1"/>
  <c r="F38" i="11" s="1"/>
  <c r="F24" i="11"/>
  <c r="F40" i="11" s="1"/>
  <c r="E53" i="13"/>
  <c r="F55" i="13" s="1"/>
  <c r="F56" i="13" s="1"/>
  <c r="C12" i="2" s="1"/>
  <c r="D12" i="2" s="1"/>
  <c r="E12" i="2" s="1"/>
  <c r="F28" i="10"/>
  <c r="F36" i="10" s="1"/>
  <c r="F9" i="10"/>
  <c r="F33" i="10" s="1"/>
  <c r="F19" i="11"/>
  <c r="F39" i="11" s="1"/>
  <c r="F28" i="9"/>
  <c r="F44" i="9" s="1"/>
  <c r="F32" i="11"/>
  <c r="F42" i="11" s="1"/>
  <c r="F19" i="10"/>
  <c r="F34" i="10" s="1"/>
  <c r="F36" i="9"/>
  <c r="F46" i="9" s="1"/>
  <c r="F10" i="9"/>
  <c r="F42" i="9" s="1"/>
  <c r="F21" i="9"/>
  <c r="F43" i="9" s="1"/>
  <c r="F58" i="13" l="1"/>
  <c r="E43" i="11"/>
  <c r="F45" i="11" s="1"/>
  <c r="F46" i="11" s="1"/>
  <c r="C4" i="2" s="1"/>
  <c r="E37" i="10"/>
  <c r="F39" i="10" s="1"/>
  <c r="F40" i="10" s="1"/>
  <c r="C7" i="2" s="1"/>
  <c r="E47" i="9"/>
  <c r="F49" i="9" s="1"/>
  <c r="F50" i="9" s="1"/>
  <c r="C10" i="2" s="1"/>
  <c r="B43" i="4"/>
  <c r="B42" i="4"/>
  <c r="B41" i="4"/>
  <c r="F35" i="4"/>
  <c r="F30" i="4"/>
  <c r="F31" i="4" s="1"/>
  <c r="F42" i="4" s="1"/>
  <c r="F18" i="4"/>
  <c r="F17" i="4"/>
  <c r="F14" i="4"/>
  <c r="F13" i="4"/>
  <c r="B40" i="4"/>
  <c r="F34" i="4"/>
  <c r="F33" i="4"/>
  <c r="F27" i="4"/>
  <c r="F26" i="4"/>
  <c r="F25" i="4"/>
  <c r="F20" i="4"/>
  <c r="F19" i="4"/>
  <c r="F16" i="4"/>
  <c r="F15" i="4"/>
  <c r="F8" i="4"/>
  <c r="F7" i="4"/>
  <c r="F6" i="4"/>
  <c r="F10" i="4" l="1"/>
  <c r="F39" i="4" s="1"/>
  <c r="D10" i="2"/>
  <c r="E10" i="2" s="1"/>
  <c r="F59" i="13"/>
  <c r="F28" i="4"/>
  <c r="F41" i="4" s="1"/>
  <c r="F48" i="11"/>
  <c r="F49" i="11" s="1"/>
  <c r="F52" i="9"/>
  <c r="F53" i="9" s="1"/>
  <c r="F42" i="10"/>
  <c r="F43" i="10" s="1"/>
  <c r="F36" i="4"/>
  <c r="F43" i="4" s="1"/>
  <c r="F21" i="4"/>
  <c r="F40" i="4" s="1"/>
  <c r="D11" i="2" l="1"/>
  <c r="E11" i="2" s="1"/>
  <c r="E44" i="4"/>
  <c r="F46" i="4" s="1"/>
  <c r="F47" i="4" s="1"/>
  <c r="C8" i="2" s="1"/>
  <c r="D8" i="2" s="1"/>
  <c r="E8" i="2" s="1"/>
  <c r="F49" i="4" l="1"/>
  <c r="F50" i="4" s="1"/>
  <c r="C13" i="2" l="1"/>
  <c r="D5" i="2"/>
  <c r="D6" i="2"/>
  <c r="E6" i="2" s="1"/>
  <c r="D7" i="2"/>
  <c r="E5" i="2" l="1"/>
  <c r="D4" i="2"/>
  <c r="D13" i="2" s="1"/>
  <c r="E7" i="2"/>
  <c r="E4" i="2" l="1"/>
  <c r="E13" i="2" s="1"/>
</calcChain>
</file>

<file path=xl/sharedStrings.xml><?xml version="1.0" encoding="utf-8"?>
<sst xmlns="http://schemas.openxmlformats.org/spreadsheetml/2006/main" count="917" uniqueCount="215">
  <si>
    <t>Poz.</t>
  </si>
  <si>
    <t>opis</t>
  </si>
  <si>
    <t>enota</t>
  </si>
  <si>
    <t>količina</t>
  </si>
  <si>
    <t>cena/enoto</t>
  </si>
  <si>
    <t>skupaj cena</t>
  </si>
  <si>
    <t>A.</t>
  </si>
  <si>
    <t>PRIPRAVLJALNA DELA</t>
  </si>
  <si>
    <t>1.</t>
  </si>
  <si>
    <t>kos</t>
  </si>
  <si>
    <t>2.</t>
  </si>
  <si>
    <t>B.</t>
  </si>
  <si>
    <t>m2</t>
  </si>
  <si>
    <t>m1</t>
  </si>
  <si>
    <t>3.</t>
  </si>
  <si>
    <t xml:space="preserve">Zatravitev v območju posega z rasno pulpo - vodna setev. Uporabi se travno mešanico, ki je prilagojena obravnavanemu okolju. </t>
  </si>
  <si>
    <t>C.</t>
  </si>
  <si>
    <t>m3</t>
  </si>
  <si>
    <t>4.</t>
  </si>
  <si>
    <t>D.</t>
  </si>
  <si>
    <t>OSTALI STROŠKI</t>
  </si>
  <si>
    <t>Projektantski nadzor nad izvajanjem del. Vrednost je določena in jo mora ponudnik upoštevati. Obračun se bo vršil na podlagi dejanskih dokazljivih stroških izvajalca projektantskega nadzora v obsegu, ki jih bo potrdil nadzor.</t>
  </si>
  <si>
    <t>Izdelava PID z izvedenim geodetskim posnetkom končnega stanja, v 4 tiskanih izvodih in en izvod v elek. obliki)</t>
  </si>
  <si>
    <t xml:space="preserve">REKAPITULACIJA STROŠKOV </t>
  </si>
  <si>
    <t>GRADBENA IN ZEMELJSKA DELA</t>
  </si>
  <si>
    <t>E.</t>
  </si>
  <si>
    <t>Projektant:</t>
  </si>
  <si>
    <t>………………..</t>
  </si>
  <si>
    <t>7.</t>
  </si>
  <si>
    <t>5.</t>
  </si>
  <si>
    <t>6.</t>
  </si>
  <si>
    <t>8.</t>
  </si>
  <si>
    <t>Organizacija delovišča in postavitev začasnih objektov ter zaščite prepusta potoka</t>
  </si>
  <si>
    <t>Postavitev popolne cestne zapore</t>
  </si>
  <si>
    <t>dan</t>
  </si>
  <si>
    <t>skupaj C.</t>
  </si>
  <si>
    <t>skupaj B.</t>
  </si>
  <si>
    <t>Skupaj A.</t>
  </si>
  <si>
    <t>skupaj D.</t>
  </si>
  <si>
    <t>skupaj E.</t>
  </si>
  <si>
    <t>m</t>
  </si>
  <si>
    <t>ur/inž</t>
  </si>
  <si>
    <t>F.</t>
  </si>
  <si>
    <t>km</t>
  </si>
  <si>
    <t>ODVODNJA IN DRENIRANJE</t>
  </si>
  <si>
    <t>ZUNANJA UREDITEV</t>
  </si>
  <si>
    <t>NEPREDVIDENA DELA 10% PREDVIDENIH</t>
  </si>
  <si>
    <t>DDV 22%</t>
  </si>
  <si>
    <t>SKUPAJ:</t>
  </si>
  <si>
    <t>SKUPAJ A + B + C + D + E + F:</t>
  </si>
  <si>
    <t>Prevozi oseb 2x</t>
  </si>
  <si>
    <t>SKUPAJ  A + B + C + D + E:</t>
  </si>
  <si>
    <t xml:space="preserve"> </t>
  </si>
  <si>
    <t>Prevozi oseb 4x</t>
  </si>
  <si>
    <t>plaz</t>
  </si>
  <si>
    <t>cena brez DDV</t>
  </si>
  <si>
    <t>cena z DDV</t>
  </si>
  <si>
    <t>SKUPAJ</t>
  </si>
  <si>
    <t>Odstranjevanje vegetacije na robnih delih ceste</t>
  </si>
  <si>
    <t xml:space="preserve">Organizacija delovišča in postavitev začasnih objektov </t>
  </si>
  <si>
    <t>Postavitev popolne cestne zapore in zavarovanje delovišča z opozorilnimi tablami</t>
  </si>
  <si>
    <t>9.</t>
  </si>
  <si>
    <t xml:space="preserve">Izdelava jaškov RJ iz cementnega betona, krožnega prereza Φ 100 cm, globine 1,5 m, z betonskim pokrovom, vtočne in iztočne glave, postavljen na podložni beton temelja C 20/25 </t>
  </si>
  <si>
    <r>
      <rPr>
        <b/>
        <sz val="10"/>
        <color theme="1"/>
        <rFont val="Arial"/>
        <family val="2"/>
      </rPr>
      <t>PO POTREBI:</t>
    </r>
    <r>
      <rPr>
        <sz val="10"/>
        <color theme="1"/>
        <rFont val="Arial"/>
        <family val="2"/>
      </rPr>
      <t xml:space="preserve"> Izdelava novega cestnega prepusta krožnega prereza FI 300 (tip mapikan) na plast betona C16/20, d=10cm z  izkopom in zasipom v območju obstoječega prepusta. Izdelava vtočne/iztočne glave prepusta krožnega prereza</t>
    </r>
  </si>
  <si>
    <t xml:space="preserve">Izdelava revizijskega jaška RJ iz cementnega betona, krožnega prereza Φ 100 cm, globine do 2,0 m, z betonskim pokrovom, vtok za vodo iz drenaže, iztok v PVC cev, postavljen na podložni beton temelja C 20/25 </t>
  </si>
  <si>
    <t>Projektantski predračun_LC 494012  Murave – Gorenja Žetina_VOZIŠČNA KONSTRUKCIJA</t>
  </si>
  <si>
    <t>Postavitev fazne cestne zapore</t>
  </si>
  <si>
    <t>Organizacija delovišča in postavitev začasnih objektov</t>
  </si>
  <si>
    <t>ASFALTERSKA DELA</t>
  </si>
  <si>
    <t>VOZIŠČNA KONSTRUKCIJA</t>
  </si>
  <si>
    <t>Rušenje asfaltnih vozišč, debeline do 10 cm, vključno z nakladanjem in odvozom na trajno deponijo.</t>
  </si>
  <si>
    <t>Ročno in strojno planiranje temeljnih tal</t>
  </si>
  <si>
    <t>m³</t>
  </si>
  <si>
    <r>
      <rPr>
        <b/>
        <sz val="10"/>
        <rFont val="Arial"/>
        <family val="2"/>
        <charset val="238"/>
      </rPr>
      <t>Izdelava spodnjega ustroja ceste</t>
    </r>
    <r>
      <rPr>
        <sz val="10"/>
        <rFont val="Arial"/>
        <family val="2"/>
        <charset val="238"/>
      </rPr>
      <t xml:space="preserve">, dobava in vgradnja kamnitega drobljenca granulacije 0-100 mm v debelini 45 cm z komprimiranjem po slojih min. 30 cm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45 MPa</t>
    </r>
  </si>
  <si>
    <r>
      <rPr>
        <b/>
        <sz val="10"/>
        <rFont val="Arial"/>
        <family val="2"/>
        <charset val="238"/>
      </rPr>
      <t>Izdelava zgornjega ustroja ceste</t>
    </r>
    <r>
      <rPr>
        <sz val="10"/>
        <rFont val="Arial"/>
        <family val="2"/>
        <charset val="238"/>
      </rPr>
      <t xml:space="preserve">, dobava in vgradnja kamnitega drobljenca granulacije 0-32 mm v debelini 25 cm z komprimiranjem  in doseganjem dimnamične nosilnosti Evd </t>
    </r>
    <r>
      <rPr>
        <sz val="10"/>
        <rFont val="Calibri"/>
        <family val="2"/>
        <charset val="238"/>
      </rPr>
      <t>≥</t>
    </r>
    <r>
      <rPr>
        <sz val="10"/>
        <rFont val="Arial"/>
        <family val="2"/>
        <charset val="238"/>
      </rPr>
      <t xml:space="preserve"> 100 MPa ter grobim planiranjem z natančnostjo +/- 5 cm</t>
    </r>
  </si>
  <si>
    <t>m²</t>
  </si>
  <si>
    <t>Izdelava podlage za asfaltno muldo v širimi 50 cm</t>
  </si>
  <si>
    <r>
      <t xml:space="preserve">Izdelava finega planuma pred asfaltiranjem, vključno z utrjevanje do zahtevane nosilnosti in finim planiranje s točnostjo </t>
    </r>
    <r>
      <rPr>
        <u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1 cm, širina planiranja do 4,5 m.</t>
    </r>
  </si>
  <si>
    <t>Izdelava bankin širine 50 cm vključno z dobavo in vgradnjo ter komprimiranjem kamnitega drobljenca granulacije 0-8 cm, naklon mulde 2% od vozišča</t>
  </si>
  <si>
    <t>m¹</t>
  </si>
  <si>
    <t>Strojni izkop v zemljini III. kategorije za vtočne jaške z nakladanjem in odvozom na trajno deponijo</t>
  </si>
  <si>
    <t xml:space="preserve">Dobava in  položitev ločilnega geosinetetika v območju slabe ilovnate zemljine.   </t>
  </si>
  <si>
    <t>ODVODNJAVANJE</t>
  </si>
  <si>
    <t>Rušenje obstoječih betonskih jaškov in cevi vključno z odvozom na trajno deponijo</t>
  </si>
  <si>
    <t>kom</t>
  </si>
  <si>
    <t>Izdelava betonskega jaška fi 80 cm, višine 1,5 m vključno z izdelavo peskolova, temelja z muldo, vtoka z cestne mulde ali drenaže ter iztoka v cev (zidarsko obdelani stiki)</t>
  </si>
  <si>
    <t>Dobava in montaža betonskega pokrova fi 80 cm</t>
  </si>
  <si>
    <t>Izdelava zadrževalnika meteorne vode in naplavin iz hudourniške grape. Prostornina zadrževalnika 8 m³, obložen z kamnom v betonu 70:30.</t>
  </si>
  <si>
    <t>Dobava in vgradnja asfalta AC 11 surf B 70/100 A3/Z2 v debelini 4 cm</t>
  </si>
  <si>
    <t>Široki strojni izkop v zemljini III. kategorije, debeline 0,7 m vključno z nakladanjem in odvozom na deponijo; izkop širine 5,0 m do matične podlage</t>
  </si>
  <si>
    <t>Izdelava asfaltne mulde širine 0,5 m AC 11 surf B 70/100 A3/Z2 v debelini 4 cm, vključno z oblikovanjem podlage vtokov v jaške in iztokov v okolico</t>
  </si>
  <si>
    <t>Dobava in vgradnja asfalta AC 32 base B 50/70 A3/Z5 v debelini 8 cm</t>
  </si>
  <si>
    <t>Izdelava asfaltne mulde širine 0,5 m AC 32 base B 50/70 A3/Z5 v debelini 8 cm, vključno z oblikovanjem podlage vtokov v jaške in iztokov v okolico</t>
  </si>
  <si>
    <t>FAZA 2: Projektantski predračun_LC 494012  Murave – Gorenja Žetina_USAD 1 v km 1.860</t>
  </si>
  <si>
    <t>Postavitev in zavarovanje prečnega profila  v območju sanacije. Dolžina posega v profilu 22 m</t>
  </si>
  <si>
    <t>Strojni izkopi - odstranitev plazine s stopničenjem in odvoz na deponijo, materiala III. Kat. Površina plazine v prerezu 10,4 m2; Povprečna širina posega 22 m</t>
  </si>
  <si>
    <t xml:space="preserve">Strojno pripravo planuma temeljnih tal za kamnito peto 2,7 x 22 m </t>
  </si>
  <si>
    <t xml:space="preserve">Dobava in  položitev ločilnega geosinetetika v območju naleganja kamnite pete na podlago in stika z nasipom. Površina posega 6 m x 22 m.   </t>
  </si>
  <si>
    <t>Dobava in vgrajevanje podložnega betona C16/20 za kamnito peto L = 22 m; Š= 2,7 m; V=0,3 m</t>
  </si>
  <si>
    <t>Dobava in izdelava kamnite pete 90% kamen, 10% pusti beton. Vgrajuje se bloke premera min. 0,5 m.  Površina pete v prerezu 2,0 m2; dolžina posega 22 m</t>
  </si>
  <si>
    <t xml:space="preserve">Dobava in  vgradnja grede - tampona 0 - 100 mm v nasip po plasteh 0,5 m z sprotnim uvaljanjem. Površina posega v prerezu 5,9 m2. Povprečna širina 22 m   </t>
  </si>
  <si>
    <t xml:space="preserve"> Dobava in vgrajevanje železnih profilov dolžine 5,0 m v rastru 1,5 m. Dolžina 1. linije = 22 m (16 ), skupaj 1.linija - dobava in vgradnja (25 Eur/tm)</t>
  </si>
  <si>
    <t>Osnova 100 = DECEMBER 2019</t>
  </si>
  <si>
    <t>Datum:18.12.2019</t>
  </si>
  <si>
    <t>FAZA 2: Projektantski predračun_LC 494012  Murave – Gorenja Žetina_USAD 2 v km 2.030</t>
  </si>
  <si>
    <t>Postavitev in zavarovanje prečnega profila  v območju sanacije. Dolžina posega v profilu 20 m</t>
  </si>
  <si>
    <t>Strojni izkopi - odstranitev plazine s stopničenjem in odvoz na deponijo, materiala III. Kat. Površina plazine v prerezu 10,4 m2; Povprečna širina posega 20 m</t>
  </si>
  <si>
    <t xml:space="preserve">Strojno pripravo planuma temeljnih tal za kamnito peto 2,7 x 20 m </t>
  </si>
  <si>
    <t xml:space="preserve">Dobava in  položitev ločilnega geosinetetika v območju naleganja kamnite pete na podlago in stika z nasipom. Površina posega 6 m x 20 m.   </t>
  </si>
  <si>
    <t>Dobava in vgrajevanje podložnega betona C16/20 za kamnito peto L = 20 m; Š= 2,7 m; V=0,3 m</t>
  </si>
  <si>
    <t>Dobava in izdelava kamnite pete 90% kamen, 10% pusti beton. Vgrajuje se bloke premera min. 0,5 m.  Površina pete v prerezu 2,0 m2; dolžina posega 20 m</t>
  </si>
  <si>
    <t xml:space="preserve">Dobava in  vgradnja grede - tampona 0 - 100 mm v nasip po plasteh 0,5 m z sprotnim uvaljanjem. Površina posega v prerezu 5,9 m2. Povprečna širina 20 m   </t>
  </si>
  <si>
    <t xml:space="preserve"> Dobava in vgrajevanje železnih profilov dolžine 5,0 m v rastru 1,5 m. Dolžina 1. linije = 20 m (14 ), skupaj 1.linija - dobava in vgradnja (25 Eur/tm)</t>
  </si>
  <si>
    <t xml:space="preserve"> Dobava in vgradnja - vzdolžnega kraka ob robu izkopa_ drenažne cevi perforacija 180 - 270 st., FI 200 mm v skupni dolžini ca 21,0 m z navezavo na iztočno cev. Zasip s filterskim materialom 0,2 m³/m (pran prodecFI 16-32 mm) in s položitvijo - zaščito PP polsti 2 m²/m. Določitev lokacije - na licu mesta, v času izkopov.</t>
  </si>
  <si>
    <t xml:space="preserve"> Dobava in vgradnja - vzdolžnega kraka ob robu pete_ drenažne cevi perforacija 180 - 270 st., FI 200 mm v skupni dolžini ca 23,0 m z navezavo na iztočno cev in RJ. Zasip s filterskim materialom 0,2 m³/m (pran prodecFI 16-32 mm) in s položitvijo - zaščito PP polsti 2 m²/m. Določitev lokacije - na licu mesta, v času izkopov.</t>
  </si>
  <si>
    <t xml:space="preserve"> Dobava in vgradnja -  iztočne cevi  FI 200 mm v skupni dolžini ca 19 m z izpustom  v grapo (opcija kanaleta z zobom) </t>
  </si>
  <si>
    <t xml:space="preserve"> Dobava in vgradnja -  iztočnih cevi  FI 200 mm v skupni dolžini ca 61 m z izpustom  v grapo. Navezava na nove RJ</t>
  </si>
  <si>
    <t>Izdelava revizijskega jaška RJ iz cementnega betona, krožnega prereza Φ 100 cm, globine do 2,0 m, z betonskim pokrovom, vtok za vodo iz drenaže, iztok v PVC cev, postavljen na podložni beton temelja C 20/25. V območju HŠ Dolenja Žetina 1.</t>
  </si>
  <si>
    <t>Postavitev in zavarovanje prečnega profila  v območju sanacije. Dolžina posega v profilu 26 m</t>
  </si>
  <si>
    <t>Strojni izkopi - odstranitev plazine s stopničenjem in odvoz na deponijo, materiala III. Kat. Površina plazine v prerezu 10,4 m2; Povprečna širina posega 26 m</t>
  </si>
  <si>
    <t xml:space="preserve">Strojno pripravo planuma temeljnih tal za kamnito peto 2,7 x 26 m </t>
  </si>
  <si>
    <t xml:space="preserve">Dobava in  položitev ločilnega geosinetetika v območju naleganja kamnite pete na podlago in stika z nasipom. Površina posega 6 m x 26 m.   </t>
  </si>
  <si>
    <t>Dobava in vgrajevanje podložnega betona C16/20 za kamnito peto L = 26 m; Š= 2,7 m; V=0,3 m</t>
  </si>
  <si>
    <t>Dobava in izdelava kamnite pete 90% kamen, 10% pusti beton. Vgrajuje se bloke premera min. 0,5 m.  Površina pete v prerezu 2,0 m2; dolžina posega 26 m</t>
  </si>
  <si>
    <t xml:space="preserve">Dobava in  vgradnja grede - tampona 0 - 100 mm v nasip po plasteh 0,5 m z sprotnim uvaljanjem. Površina posega v prerezu 5,9 m2. Povprečna širina 26 m   </t>
  </si>
  <si>
    <t xml:space="preserve"> Dobava in vgrajevanje železnih profilov dolžine 5,0 m v rastru 1,5 m. Dolžina 1. linije = 26 m (18 ), skupaj 1.linija - dobava in vgradnja (25 Eur/tm)</t>
  </si>
  <si>
    <t>FAZA 2: Projektantski predračun_LC 494012  Murave – Gorenja Žetina_USAD 4 v km 2.200</t>
  </si>
  <si>
    <t>Postavitev in zavarovanje prečnega profila  v območju sanacije. Dolžina posega v profilu  25 m</t>
  </si>
  <si>
    <t>Strojni izkopi - odstranitev plazine s stopničenjem in odvoz na deponijo, materiala III. Kat. Površina plazine v prerezu 16,6 m2; Povprečna širina posega 25 m</t>
  </si>
  <si>
    <t xml:space="preserve">Strojno pripravo planuma temeljnih tal za KZ 1,35 x 25 m </t>
  </si>
  <si>
    <t xml:space="preserve">Dobava in  položitev ločilnega geosinetetika v območju naleganja kamnite pete na podlago in stika z nasipom. Površina posega 3 m x 25 m.   </t>
  </si>
  <si>
    <t xml:space="preserve">Dobava in  položitev ločilnega geosinetetika v območju naleganja KZ in stika z nasipom. Površina posega 3 m x 25 m.   </t>
  </si>
  <si>
    <t>Dobava in vgrajevanje betona C16/20 v temelj ojačano z armaturno mrežo Q189; L = 25 m; Š= 1,35 m; V=0,3 m</t>
  </si>
  <si>
    <t xml:space="preserve">Dobava in  vgradnja grede - tampona 0 - 100 mm v nasip po plasteh 0,5 m z sprotnim uvaljanjem. Površina posega v prerezu 13,2 m2. Povprečna širina 25 m   </t>
  </si>
  <si>
    <t>REKAPITULACIJA STROŠKOV -  FAZA 2 - USAD 1</t>
  </si>
  <si>
    <t>REKAPITULACIJA STROŠKOV - FAZA 2 - USAD 2</t>
  </si>
  <si>
    <t>REKAPITULACIJA STROŠKOV - FAZA 2 - USAD 3</t>
  </si>
  <si>
    <t>REKAPITULACIJA STROŠKOV - FAZA 2 - USAD 4</t>
  </si>
  <si>
    <t>FAZA 2: Projektantski predračun_LC 494012  Murave – Gorenja Žetina_USAD 5 v km 2.380</t>
  </si>
  <si>
    <t>Postavitev in zavarovanje prečnega profila  v območju sanacije. Dolžina posega v profilu  60 m</t>
  </si>
  <si>
    <t>Strojni izkopi - odstranitev plazine s stopničenjem in odvoz na deponijo, materiala III. Kat. Površina plazine v prerezu 7,8 m2; Povprečna širina posega 60 m</t>
  </si>
  <si>
    <t xml:space="preserve">Strojno pripravo planuma temeljnih tal za KZ 1,9 x 60 m </t>
  </si>
  <si>
    <t xml:space="preserve">Dobava in  položitev ločilnega geosinetetika v območju stika drenažnega prodca z nasipom. Površina posega 3,3 m x 60 m.   </t>
  </si>
  <si>
    <t xml:space="preserve">PO POTREBI: Dobava in vgradnja tampona 0 - 100 mm v temeljna tla pete z uvaljanjem. Površina posega 60 x 2,2 m, v debelini 0,3 m. </t>
  </si>
  <si>
    <t>Dobava in vgrajevanje betona C16/20 v temelj ojačano z armaturno mrežo Q189; L = 60 m; Š= 1,9 m; V=0,4 m</t>
  </si>
  <si>
    <t xml:space="preserve">PO POTREBI: Dobava in  vgradnja tampona 0 - 100 mm v temeljna tla pete z uvaljanjem. Površina posega 25 x 1,5 m, v debelini 0,3 m. </t>
  </si>
  <si>
    <t>Dobava in izdelava KZ 70% kamen, 30% pusti beton. Vgrajuje se bloke premera min. 0,5 m. Površina KZ  v prerezu 3,6 m2; dolžina posega 60 m</t>
  </si>
  <si>
    <t xml:space="preserve">Dobava in  vgradnja grede - tampona 0 - 100 mm v nasip po plasteh 0,5 m z sprotnim uvaljanjem. Površina posega v prerezu 2,8 m2. Povprečna širina 60 m   </t>
  </si>
  <si>
    <r>
      <rPr>
        <b/>
        <sz val="10"/>
        <rFont val="Arial"/>
        <family val="2"/>
      </rPr>
      <t>PO POTREBI:</t>
    </r>
    <r>
      <rPr>
        <sz val="10"/>
        <rFont val="Arial"/>
        <family val="2"/>
        <charset val="238"/>
      </rPr>
      <t xml:space="preserve"> Dobava in vgrajevanje železnih profilov dolžine 5,0 m v rastru 1,5 m. Dolžina 1. linije =60 m (41 kos) - dobava in vgradnja (25 Eur/tm)</t>
    </r>
  </si>
  <si>
    <t>PO POTREBI: Dobava in vgradnja obcestne - vzdolžne drenažne cevi perforacija 180 - 270 st., FI 200 mm v skupni dolžini ca 30,0 m z navezavo na RJ. Zasip s filterskim materialom 0,2 m³/m (pran prodecFI 16-32 mm) in s položitvijo - zaščito PP polsti 2 m²/m. Določitev lokacije - na licu mesta, v času izkopov.</t>
  </si>
  <si>
    <t>PO POTREBI: Dobava in vgradnja obcestne - vzdolžne drenažne cevi perforacija 180 - 270 st., FI 200 mm v skupni dolžini ca 40,0 m z navezavo na RJ. Zasip s filterskim materialom 0,2 m³/m (pran prodecFI 16-32 mm) in s položitvijo - zaščito PP polsti 2 m²/m. Določitev lokacije - na licu mesta, v času izkopov.</t>
  </si>
  <si>
    <t>PO POTREBI:  Dobava in vgradnja obcestne - vzdolžne drenažne cevi perforacija 180 - 270 st., FI 200 mm v skupni dolžini ca 70,0 m z navezavo na RJ. Zasip s filterskim materialom 0,2 m³/m (pran prodecFI 16-32 mm) in s položitvijo - zaščito PP polsti 2 m²/m. Določitev lokacije - na licu mesta, v času izkopov.</t>
  </si>
  <si>
    <t xml:space="preserve"> Dobava in vgradnja - vzdolžnega kraka ob temelju_ drenažne cevi perforacija 180 - 270 st., FI 200 mm v skupni dolžini ca 61,0 m z navezavo na RJ. Zasip s filterskim materialom 0,2 m³/m (pran prodec FI 16-32 mm) in s položitvijo - zaščito PP polsti 2 m²/m. Določitev lokacije - na licu mesta, v času izkopov.</t>
  </si>
  <si>
    <t xml:space="preserve"> Dobava in vgradnja - odvodnjevanja (cevi FI 200 ali kanalete z zobom) mm v skupni dolžini ca 37,0 m z navezavo na prečne drenaže/cevi.  Določitev lokacije - na licu mesta, v času izkopov.</t>
  </si>
  <si>
    <t>Dobava in izdelava KZ 70% kamen, 30% pusti beton. Vgrajuje se bloke premera min. 0,5 m. Površina KZ  v prerezu 3,2 m2; dolžina posega 25 m- V KZ se vgradijo barbakane.</t>
  </si>
  <si>
    <t>PO POTREBI: Izdelava novega cestnega prepusta krožnega prereza FI 300 (tip mapikan)na plast betona C16/20, d=10cm z  izkopom in zasipom v območju obstoječega prepusta Izdelava vtočne/iztočne glave prepusta krožnega prereza</t>
  </si>
  <si>
    <t>Izdelava novega cestnega prepusta krožnega prereza FI 300 (tip mapikan)na plast betona C16/20, d=10cm z  izkopom in zasipom v območju obstoječega prepusta Izdelava vtočne/iztočne glave prepusta krožnega prereza</t>
  </si>
  <si>
    <t>FAZA 2: Projektantski predračun_LC 494012  Murave – Gorenja Žetina_PLAZ 1 v km 2.680</t>
  </si>
  <si>
    <t>Postavitev in zavarovanje prečnega profila  v območju sanacije. Dolžina posega v profilu 25 m</t>
  </si>
  <si>
    <t>Strojni izkopi - odstranitev plazine s stopničenjem in odvoz na deponijo, materiala III. Kat. Površina plazine v prerezu 5,3 m2; Povprečna širina posega 25 m</t>
  </si>
  <si>
    <t xml:space="preserve">Strojno pripravo planuma temeljnih tal za kamnito peto 1,7 x 25 m </t>
  </si>
  <si>
    <t>Dobava in vgrajevanje podložnega betona C16/20 za kamnito peto L = 25 m; Š= 1,3 m; V=0,3 m</t>
  </si>
  <si>
    <t>Dobava in izdelava kamnite pete 90% kamen, 10% pusti beton. Vgrajuje se bloke premera min. 0,5 m.  Površina pete v prerezu 1,0 m2; dolžina posega 25 m</t>
  </si>
  <si>
    <t xml:space="preserve">Dobava in  vgradnja grede - tampona 0 - 100 mm v nasip po plasteh 0,5 m z sprotnim uvaljanjem. Površina posega v prerezu 3,25 m2. Povprečna širina 25 m   </t>
  </si>
  <si>
    <t xml:space="preserve"> PO POTREBI: Dobava in vgrajevanje železnih profilov dolžine 5,0 m v rastru 1,5 m. Dolžina 1. linije = 25 m (18 ), skupaj 1.linija - dobava in vgradnja (25 Eur/tm)</t>
  </si>
  <si>
    <t xml:space="preserve"> Dobava in vgradnja - vzdolžnega kraka ob robu izkopa (na temelj)_ drenažne cevi perforacija 180 - 270 st., FI 200 mm v skupni dolžini ca 26,0 m z navezavo na iztočno cev. Zasip s filterskim materialom 0,2 m³/m (pran prodecFI 16-32 mm) in s položitvijo - zaščito PP polsti 2 m²/m. Določitev lokacije - na licu mesta, v času izkopov.</t>
  </si>
  <si>
    <t xml:space="preserve"> Dobava in vgradnja -  iztočnih cevi  FI 200 mm v skupni dolžini ca 20 m z izpustom  v grapo (opcija kanaleta z zobom). Navezava na nove RJ</t>
  </si>
  <si>
    <t>FAZA 2: Projektantski predračun_LC 494012  Murave – Gorenja Žetina_PLAZ 2 v km 2.740</t>
  </si>
  <si>
    <t>REKAPITULACIJA STROŠKOV - FAZA 2 - PLAZ 2</t>
  </si>
  <si>
    <t>Postavitev in zavarovanje prečnega profila  v območju sanacije. Dolžina posega v profilu  = 92 m</t>
  </si>
  <si>
    <t>Strojni izkopi - odstranitev plazine s stopničenjem in odvoz na deponijo, materiala III. Kat. Površina plazine v prerezu 27,0 m2; Povprečna širina posega 92 m</t>
  </si>
  <si>
    <t xml:space="preserve">Strojno pripravo planuma temeljnih tal za kamnito zložbo 2,7 x 92 m </t>
  </si>
  <si>
    <t xml:space="preserve">Dobava in  položitev ločilnega geosinetetika v območju naleganja tamelja na podlago in stika drenaže z nasipom. Površina posega 7,0 m x 92 m.   </t>
  </si>
  <si>
    <t xml:space="preserve">Dobava in  vgradnja tampona 0 - 100 mm v temeljna tla pete z uvaljanjem. Površina posega 3 x 92 m,v debelini 0,5 m. </t>
  </si>
  <si>
    <t>Dobava in vgrajevanje betona C16/20 v temelj ojačano z armaturno mrežo Q189; L = 92 m; Š= 2,7 m; V=0,5 m</t>
  </si>
  <si>
    <t>Dobava in izdelava KZ 70% kamen, 30% pusti beton. Vgrajuje se bloke premera min. 0,5 m. Površina KZ v prerezu 7,4 m2; dolžina posega 92 m</t>
  </si>
  <si>
    <t xml:space="preserve">Dobava in  vgradnja grede - tampona 0 - 100 mm v nasip po plasteh 0,5 m z sprotnim uvaljanjem. Površina posega v prerezu 10,0 m2. Povprečna širina 92 m   </t>
  </si>
  <si>
    <t>Dobava in vgrajevanje železnih profilov v temelj dolžine 5,0 m v 2eh linijah v rastru 1,5 m. Dolžina 1. linije = 92 m (62 kos), skupaj 2.liniji - dobava in vgradnja (25 Eur/tm)</t>
  </si>
  <si>
    <t xml:space="preserve"> Dobava in vgradnja - vzdolžnega kraka ob temelju_ drenažne cevi perforacija 180 - 270 st., FI 200 mm v skupni dolžini ca 92,0 m z navezavo na RJ. Zasip s filterskim materialom 0,2 m³/m (pran prodecFI 16-32 mm) in s položitvijo - zaščito PP polsti 2 m²/m. Določitev lokacije - na licu mesta, v času izkopov.</t>
  </si>
  <si>
    <t xml:space="preserve"> Dobava in vgradnja obcestne - vzdolžne drenažne cevi perforacija 180 - 270 st., FI 200 mm v skupni dolžini ca 120,0 m z navezavo na RJ. Zasip s filterskim materialom 0,2 m³/m (pran prodecFI 16-32 mm) in s položitvijo - zaščito PP polsti 2 m²/m. Določitev lokacije - na licu mesta, v času izkopov.</t>
  </si>
  <si>
    <t xml:space="preserve"> Dobava in vgradnja - odvodnjevanja (cevi FI 200 ali kanalete z zobom) mm v skupni dolžini ca 25,0 m z navezavo na prečne drenaže/cevi.  Določitev lokacije - na licu mesta, v času izkopov.</t>
  </si>
  <si>
    <t>REKAPITULACIJA STROŠKOV - FAZA 2 - PLAZ 3</t>
  </si>
  <si>
    <t>FAZA 2: Projektantski predračun_LC 494012  Murave – Gorenja Žetina_PLAZ 3 v km 2.845</t>
  </si>
  <si>
    <t>Postavitev in zavarovanje prečnega profila  v območju sanacije. Dolžina posega v profilu  = 28 m</t>
  </si>
  <si>
    <t>Strojni izkopi - odstranitev plazine s stopničenjem in odvoz na deponijo, materiala III. Kat. Površina plazine v prerezu 41,5 m2; Povprečna širina posega 28 m</t>
  </si>
  <si>
    <t xml:space="preserve">Strojno pripravo planuma temeljnih tal za kamnito zložbo 2,7 x 28 m </t>
  </si>
  <si>
    <t xml:space="preserve">Dobava in  položitev ločilnega geosinetetika v območju naleganja tamelja na podlago in stika drenaže z nasipom. Površina posega 7,0 m x 28 m.   </t>
  </si>
  <si>
    <t xml:space="preserve">Dobava in  vgradnja tampona 0 - 100 mm v temeljna tla pete z uvaljanjem. Površina posega 3 x 28 m,v debelini 0,5 m. </t>
  </si>
  <si>
    <t>Dobava in vgrajevanje betona C16/20 v temelj ojačano z armaturno mrežo Q189; L = 28 m; Š= 2,7 m; V=0,5 m</t>
  </si>
  <si>
    <t xml:space="preserve">Dobava in  vgradnja grede - tampona 0 - 100 mm v nasip po plasteh 0,5 m z sprotnim uvaljanjem. Površina posega v prerezu 18,0 m2. Povprečna širina 28 m   </t>
  </si>
  <si>
    <t>Dobava in vgrajevanje železnih profilov v temelj dolžine 5,0 m v 2eh linijah v rastru 1,5 m. Dolžina 1. linije = 28 m (19 kos), skupaj 2.liniji - dobava in vgradnja (25 Eur/tm)</t>
  </si>
  <si>
    <t xml:space="preserve"> Dobava in vgradnja obcestne - vzdolžne drenažne cevi perforacija 180 - 270 st., FI 200 mm v skupni dolžini ca 40,0 m z navezavo na RJ. Zasip s filterskim materialom 0,2 m³/m (pran prodecFI 16-32 mm) in s položitvijo - zaščito PP polsti 2 m²/m. Določitev lokacije - na licu mesta, v času izkopov.</t>
  </si>
  <si>
    <t>FAZA 2 USAD 1</t>
  </si>
  <si>
    <t>FAZA 2 USAD 2</t>
  </si>
  <si>
    <t>FAZA 2 USAD 3</t>
  </si>
  <si>
    <t>FAZA 2 USAD 4</t>
  </si>
  <si>
    <t>FAZA 2 USAD 5</t>
  </si>
  <si>
    <t>FAZA 2 PLAZ 1</t>
  </si>
  <si>
    <t>FAZA 2 PLAZ 2</t>
  </si>
  <si>
    <t>FAZA 2 PLAZ 3</t>
  </si>
  <si>
    <t xml:space="preserve">FAZA 2: REKAPITULACIJA sanacije USADOV 1-5  in PLAZOV 1-3 ter VOZIŠČNE KONSTUKCIJE na LC Murave - Gorenja Žetina </t>
  </si>
  <si>
    <t>FAZA 2: Projektantski predračun_LC 494012  Murave – Gorenja Žetina_USAD 3 v km 2.050</t>
  </si>
  <si>
    <t>REKAPITULACIJA STROŠKOV - FAZA 2 - USAD 5</t>
  </si>
  <si>
    <t>REKAPITULACIJA STROŠKOV - FAZA 2 - PLAZ 1</t>
  </si>
  <si>
    <t>Postavitev in zavarovanje prečnega profila  v območju sanacije ceste. Dolžina posega v profilu  1490 m</t>
  </si>
  <si>
    <t>Datum: 05.12.2019</t>
  </si>
  <si>
    <t>Izdelava armiranobetonskega škatlastega prepusta širine 2,0m in višine 2,5m, dolžine 8 m, vključno z armaturo in opaženjem. Dobava in vgrajevanje vodotesnega betona C25/30 s dodatki XD3, XF4. Krila prepusta se izdelajo kot KZ 70:30, vsako krilo 2 m².</t>
  </si>
  <si>
    <t>10.</t>
  </si>
  <si>
    <t>11.</t>
  </si>
  <si>
    <t>Ureditev odvodnjavanja s hudourniškimi kanaletami, kanaleta z zobom premera 40 cm</t>
  </si>
  <si>
    <t>Izdelava cestnega cevnega prepusta PE SN8 DN 315 dolžine 8 m, s podložnim betonom in polnim obbetoniranjem z betonom C12/15 (poraba 0,30 m³/m¹)</t>
  </si>
  <si>
    <t>Izdelava cestnega cevnega prepusta PE SN8 DN 400 dolžine 8 m, s podložnim betonom in polnim obbetoniranjem z betonom C12/15 (poraba 0,42 m³/m¹)</t>
  </si>
  <si>
    <t>Izdelava cestnega cevnega prepusta PE SN8 DN 500 dolžine 8 m, s podložnim betonom in polnim obbetoniranjem z betonom C12/15 (poraba 0,55 m³/m¹)</t>
  </si>
  <si>
    <t>Izdelava cestnega cevnega prepusta PE SN8 DN 630 dolžine 8 m, s podložnim betonom in polnim obbetoniranjem z betonom C12/15 (poraba 0,68 m³/m¹)</t>
  </si>
  <si>
    <t>Izdelava cestnega cevnega prepusta PE SN8 DN 1000 dolžine 8 m, s podložnim betonom in polnim obbetoniranjem z betonom C12/15 (poraba 1,00 m³/m¹)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</si>
</sst>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0.0"/>
    <numFmt numFmtId="166" formatCode="#,##0.00\ &quot;€&quot;"/>
    <numFmt numFmtId="167" formatCode="#,##0.0\ _€"/>
    <numFmt numFmtId="168" formatCode="#,##0.00\ &quot;SIT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  <charset val="238"/>
    </font>
    <font>
      <sz val="11"/>
      <color theme="1"/>
      <name val="Arial"/>
      <family val="2"/>
    </font>
    <font>
      <sz val="10"/>
      <name val="Calibri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  <protection locked="0"/>
    </xf>
    <xf numFmtId="164" fontId="1" fillId="0" borderId="1" xfId="1" applyNumberFormat="1" applyBorder="1" applyAlignment="1" applyProtection="1">
      <alignment horizontal="right"/>
    </xf>
    <xf numFmtId="0" fontId="1" fillId="0" borderId="0" xfId="1" applyBorder="1"/>
    <xf numFmtId="164" fontId="3" fillId="0" borderId="2" xfId="1" applyNumberFormat="1" applyFont="1" applyBorder="1" applyAlignment="1" applyProtection="1">
      <alignment horizontal="right"/>
    </xf>
    <xf numFmtId="164" fontId="1" fillId="0" borderId="1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 applyProtection="1">
      <alignment horizontal="right"/>
    </xf>
    <xf numFmtId="0" fontId="4" fillId="0" borderId="0" xfId="1" applyFont="1" applyFill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6" fillId="0" borderId="0" xfId="1" applyNumberFormat="1" applyFont="1"/>
    <xf numFmtId="164" fontId="8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164" fontId="1" fillId="0" borderId="0" xfId="1" applyNumberForma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3" fillId="0" borderId="1" xfId="1" applyNumberFormat="1" applyFont="1" applyBorder="1" applyAlignment="1" applyProtection="1">
      <alignment horizontal="right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7" fillId="0" borderId="0" xfId="1" applyFont="1"/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top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</xf>
    <xf numFmtId="167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5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7" xfId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wrapText="1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right"/>
    </xf>
    <xf numFmtId="0" fontId="14" fillId="0" borderId="0" xfId="0" applyFont="1"/>
    <xf numFmtId="49" fontId="6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0" fillId="0" borderId="9" xfId="0" applyBorder="1"/>
    <xf numFmtId="166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166" fontId="8" fillId="0" borderId="1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166" fontId="0" fillId="0" borderId="0" xfId="0" applyNumberFormat="1"/>
    <xf numFmtId="49" fontId="6" fillId="0" borderId="3" xfId="0" applyNumberFormat="1" applyFont="1" applyFill="1" applyBorder="1" applyAlignment="1">
      <alignment horizontal="right" vertical="center"/>
    </xf>
    <xf numFmtId="0" fontId="16" fillId="0" borderId="3" xfId="0" applyFon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166" fontId="17" fillId="0" borderId="0" xfId="0" applyNumberFormat="1" applyFont="1"/>
    <xf numFmtId="0" fontId="0" fillId="0" borderId="12" xfId="0" applyBorder="1"/>
    <xf numFmtId="166" fontId="17" fillId="0" borderId="12" xfId="0" applyNumberFormat="1" applyFont="1" applyBorder="1"/>
    <xf numFmtId="0" fontId="8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right" vertical="center"/>
    </xf>
    <xf numFmtId="166" fontId="17" fillId="0" borderId="1" xfId="0" applyNumberFormat="1" applyFont="1" applyBorder="1"/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14" fillId="0" borderId="1" xfId="0" applyNumberFormat="1" applyFont="1" applyBorder="1" applyAlignment="1" applyProtection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top"/>
    </xf>
    <xf numFmtId="166" fontId="8" fillId="0" borderId="6" xfId="0" applyNumberFormat="1" applyFont="1" applyFill="1" applyBorder="1" applyAlignment="1">
      <alignment horizontal="right" vertical="top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top"/>
    </xf>
    <xf numFmtId="166" fontId="17" fillId="0" borderId="6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20" fillId="0" borderId="0" xfId="1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0" fontId="0" fillId="0" borderId="6" xfId="0" applyBorder="1"/>
    <xf numFmtId="166" fontId="21" fillId="0" borderId="6" xfId="0" applyNumberFormat="1" applyFont="1" applyBorder="1"/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wrapText="1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0" fontId="0" fillId="0" borderId="0" xfId="0" applyBorder="1"/>
    <xf numFmtId="166" fontId="21" fillId="0" borderId="0" xfId="0" applyNumberFormat="1" applyFont="1" applyBorder="1"/>
    <xf numFmtId="0" fontId="0" fillId="0" borderId="1" xfId="0" applyBorder="1"/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166" fontId="9" fillId="0" borderId="8" xfId="0" applyNumberFormat="1" applyFont="1" applyFill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0" fontId="17" fillId="0" borderId="8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4" xfId="1" applyNumberFormat="1" applyFont="1" applyFill="1" applyBorder="1" applyAlignment="1">
      <alignment horizontal="center" vertical="top"/>
    </xf>
  </cellXfs>
  <cellStyles count="3">
    <cellStyle name="Navadno" xfId="0" builtinId="0"/>
    <cellStyle name="Navadno 2" xfId="1" xr:uid="{00000000-0005-0000-0000-000001000000}"/>
    <cellStyle name="Normal_I-BREZOV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28.42578125" customWidth="1"/>
    <col min="3" max="3" width="15.7109375" customWidth="1"/>
    <col min="4" max="4" width="18.28515625" customWidth="1"/>
    <col min="5" max="5" width="19.140625" customWidth="1"/>
  </cols>
  <sheetData>
    <row r="1" spans="1:5" ht="65.25" customHeight="1" x14ac:dyDescent="0.25">
      <c r="A1" s="192" t="s">
        <v>200</v>
      </c>
      <c r="B1" s="192"/>
      <c r="C1" s="192"/>
      <c r="D1" s="192"/>
      <c r="E1" s="192"/>
    </row>
    <row r="2" spans="1:5" ht="15.75" x14ac:dyDescent="0.25">
      <c r="A2" s="161"/>
      <c r="B2" s="161"/>
      <c r="C2" s="162"/>
      <c r="D2" s="162"/>
      <c r="E2" s="162"/>
    </row>
    <row r="3" spans="1:5" x14ac:dyDescent="0.25">
      <c r="A3" s="169" t="s">
        <v>54</v>
      </c>
      <c r="B3" s="169"/>
      <c r="C3" s="170" t="s">
        <v>55</v>
      </c>
      <c r="D3" s="170" t="s">
        <v>47</v>
      </c>
      <c r="E3" s="170" t="s">
        <v>56</v>
      </c>
    </row>
    <row r="4" spans="1:5" ht="15.75" x14ac:dyDescent="0.25">
      <c r="A4" s="191" t="s">
        <v>192</v>
      </c>
      <c r="B4" s="161"/>
      <c r="C4" s="163">
        <f>'FAZA 2 USAD 1'!F46</f>
        <v>0</v>
      </c>
      <c r="D4" s="163">
        <f>C4*0.22</f>
        <v>0</v>
      </c>
      <c r="E4" s="163">
        <f>C4+D4</f>
        <v>0</v>
      </c>
    </row>
    <row r="5" spans="1:5" x14ac:dyDescent="0.25">
      <c r="A5" s="191" t="s">
        <v>193</v>
      </c>
      <c r="B5" s="132"/>
      <c r="C5" s="164">
        <f>'FAZA 2 USAD 2'!F48</f>
        <v>0</v>
      </c>
      <c r="D5" s="163">
        <f t="shared" ref="D5:D7" si="0">C5*0.22</f>
        <v>0</v>
      </c>
      <c r="E5" s="163">
        <f t="shared" ref="E5:E7" si="1">C5+D5</f>
        <v>0</v>
      </c>
    </row>
    <row r="6" spans="1:5" x14ac:dyDescent="0.25">
      <c r="A6" s="191" t="s">
        <v>194</v>
      </c>
      <c r="B6" s="132"/>
      <c r="C6" s="164">
        <f>'FAZA 2 USAD 3'!F48</f>
        <v>0</v>
      </c>
      <c r="D6" s="163">
        <f t="shared" si="0"/>
        <v>0</v>
      </c>
      <c r="E6" s="163">
        <f t="shared" si="1"/>
        <v>0</v>
      </c>
    </row>
    <row r="7" spans="1:5" x14ac:dyDescent="0.25">
      <c r="A7" s="191" t="s">
        <v>195</v>
      </c>
      <c r="B7" s="177"/>
      <c r="C7" s="178">
        <f>'FAZA 2 USAD 4'!F40</f>
        <v>0</v>
      </c>
      <c r="D7" s="163">
        <f t="shared" si="0"/>
        <v>0</v>
      </c>
      <c r="E7" s="163">
        <f t="shared" si="1"/>
        <v>0</v>
      </c>
    </row>
    <row r="8" spans="1:5" x14ac:dyDescent="0.25">
      <c r="A8" s="191" t="s">
        <v>196</v>
      </c>
      <c r="B8" s="177"/>
      <c r="C8" s="178">
        <f>'FAZA 2 USAD 5'!F47</f>
        <v>0</v>
      </c>
      <c r="D8" s="163">
        <f t="shared" ref="D8" si="2">C8*0.22</f>
        <v>0</v>
      </c>
      <c r="E8" s="163">
        <f t="shared" ref="E8" si="3">C8+D8</f>
        <v>0</v>
      </c>
    </row>
    <row r="9" spans="1:5" x14ac:dyDescent="0.25">
      <c r="A9" s="191" t="s">
        <v>197</v>
      </c>
      <c r="B9" s="177"/>
      <c r="C9" s="178">
        <f>'FAZA 2 PLAZ 1'!F48</f>
        <v>0</v>
      </c>
      <c r="D9" s="163">
        <f t="shared" ref="D9:D10" si="4">C9*0.22</f>
        <v>0</v>
      </c>
      <c r="E9" s="163">
        <f t="shared" ref="E9:E10" si="5">C9+D9</f>
        <v>0</v>
      </c>
    </row>
    <row r="10" spans="1:5" x14ac:dyDescent="0.25">
      <c r="A10" s="191" t="s">
        <v>198</v>
      </c>
      <c r="B10" s="177"/>
      <c r="C10" s="178">
        <f>'FAZA 2 PLAZ 2'!F50</f>
        <v>0</v>
      </c>
      <c r="D10" s="163">
        <f t="shared" si="4"/>
        <v>0</v>
      </c>
      <c r="E10" s="163">
        <f t="shared" si="5"/>
        <v>0</v>
      </c>
    </row>
    <row r="11" spans="1:5" x14ac:dyDescent="0.25">
      <c r="A11" s="191" t="s">
        <v>199</v>
      </c>
      <c r="B11" s="186"/>
      <c r="C11" s="187">
        <f>'FAZA 2 PLAZ 3'!F50</f>
        <v>0</v>
      </c>
      <c r="D11" s="163">
        <f>C11*0.22</f>
        <v>0</v>
      </c>
      <c r="E11" s="163">
        <f>C11+D11</f>
        <v>0</v>
      </c>
    </row>
    <row r="12" spans="1:5" x14ac:dyDescent="0.25">
      <c r="A12" s="165" t="s">
        <v>69</v>
      </c>
      <c r="B12" s="179"/>
      <c r="C12" s="180">
        <f>'VOZIŠČNA KONSTRUKCIJA'!F56</f>
        <v>0</v>
      </c>
      <c r="D12" s="166">
        <f>C12*0.22</f>
        <v>0</v>
      </c>
      <c r="E12" s="166">
        <f>C12+D12</f>
        <v>0</v>
      </c>
    </row>
    <row r="13" spans="1:5" x14ac:dyDescent="0.25">
      <c r="A13" s="167" t="s">
        <v>57</v>
      </c>
      <c r="B13" s="167"/>
      <c r="C13" s="168">
        <f>SUM(C4:C12)</f>
        <v>0</v>
      </c>
      <c r="D13" s="168">
        <f>SUM(D4:D12)</f>
        <v>0</v>
      </c>
      <c r="E13" s="168">
        <f>SUM(E4:E12)</f>
        <v>0</v>
      </c>
    </row>
    <row r="15" spans="1:5" x14ac:dyDescent="0.25">
      <c r="A15" s="40"/>
      <c r="B15" s="41"/>
      <c r="C15" s="41"/>
      <c r="D15" s="49"/>
      <c r="E15" s="50"/>
    </row>
    <row r="16" spans="1:5" x14ac:dyDescent="0.25">
      <c r="A16" s="43"/>
      <c r="B16" s="44"/>
      <c r="C16" s="44"/>
      <c r="D16" s="45"/>
      <c r="E16" s="1"/>
    </row>
    <row r="17" spans="1:5" x14ac:dyDescent="0.25">
      <c r="A17" s="40"/>
      <c r="B17" s="41"/>
      <c r="C17" s="41"/>
      <c r="D17" s="49"/>
      <c r="E17" s="50"/>
    </row>
    <row r="18" spans="1:5" x14ac:dyDescent="0.25">
      <c r="A18" s="43"/>
      <c r="B18" s="44"/>
      <c r="C18" s="44"/>
      <c r="D18" s="45"/>
      <c r="E18" s="1"/>
    </row>
  </sheetData>
  <mergeCells count="1">
    <mergeCell ref="A1:E1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tabSelected="1" view="pageBreakPreview" zoomScaleNormal="100" zoomScaleSheetLayoutView="100" workbookViewId="0">
      <selection activeCell="B32" sqref="B32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52.5" customHeight="1" x14ac:dyDescent="0.25">
      <c r="A1" s="193" t="s">
        <v>65</v>
      </c>
      <c r="B1" s="193"/>
      <c r="C1" s="193"/>
      <c r="D1" s="193"/>
      <c r="E1" s="193"/>
      <c r="F1" s="193"/>
    </row>
    <row r="2" spans="1:6" ht="15.75" x14ac:dyDescent="0.25">
      <c r="A2" s="70"/>
      <c r="B2" s="70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66</v>
      </c>
      <c r="C5" s="86" t="s">
        <v>34</v>
      </c>
      <c r="D5" s="86">
        <v>10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67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39" x14ac:dyDescent="0.25">
      <c r="A7" s="9" t="s">
        <v>14</v>
      </c>
      <c r="B7" s="10" t="s">
        <v>204</v>
      </c>
      <c r="C7" s="11" t="s">
        <v>9</v>
      </c>
      <c r="D7" s="12">
        <v>15</v>
      </c>
      <c r="E7" s="13">
        <v>0</v>
      </c>
      <c r="F7" s="14">
        <f>D7*E7</f>
        <v>0</v>
      </c>
    </row>
    <row r="8" spans="1:6" ht="16.5" customHeight="1" x14ac:dyDescent="0.25">
      <c r="A8" s="51"/>
      <c r="B8" s="56"/>
      <c r="C8" s="57"/>
      <c r="D8" s="57"/>
      <c r="E8" s="58" t="s">
        <v>37</v>
      </c>
      <c r="F8" s="59">
        <f>SUM(F5:F7)</f>
        <v>0</v>
      </c>
    </row>
    <row r="9" spans="1:6" x14ac:dyDescent="0.25">
      <c r="A9" s="52"/>
      <c r="B9" s="52"/>
      <c r="C9" s="53"/>
      <c r="D9" s="54"/>
      <c r="E9" s="55"/>
      <c r="F9" s="55"/>
    </row>
    <row r="10" spans="1:6" x14ac:dyDescent="0.25">
      <c r="A10" s="18" t="s">
        <v>11</v>
      </c>
      <c r="B10" s="73" t="s">
        <v>24</v>
      </c>
      <c r="C10" s="74"/>
      <c r="D10" s="71"/>
      <c r="E10" s="72"/>
      <c r="F10" s="17"/>
    </row>
    <row r="11" spans="1:6" ht="39" x14ac:dyDescent="0.25">
      <c r="A11" s="9" t="s">
        <v>8</v>
      </c>
      <c r="B11" s="10" t="s">
        <v>70</v>
      </c>
      <c r="C11" s="11" t="s">
        <v>12</v>
      </c>
      <c r="D11" s="12">
        <v>5215</v>
      </c>
      <c r="E11" s="13">
        <v>0</v>
      </c>
      <c r="F11" s="14">
        <f t="shared" ref="F11:F12" si="0">D11*E11</f>
        <v>0</v>
      </c>
    </row>
    <row r="12" spans="1:6" ht="51.75" x14ac:dyDescent="0.25">
      <c r="A12" s="9" t="s">
        <v>10</v>
      </c>
      <c r="B12" s="10" t="s">
        <v>89</v>
      </c>
      <c r="C12" s="11" t="s">
        <v>17</v>
      </c>
      <c r="D12" s="12">
        <v>6465</v>
      </c>
      <c r="E12" s="13">
        <v>0</v>
      </c>
      <c r="F12" s="14">
        <f t="shared" si="0"/>
        <v>0</v>
      </c>
    </row>
    <row r="13" spans="1:6" x14ac:dyDescent="0.25">
      <c r="A13" s="9" t="s">
        <v>14</v>
      </c>
      <c r="B13" s="10" t="s">
        <v>71</v>
      </c>
      <c r="C13" s="11" t="s">
        <v>12</v>
      </c>
      <c r="D13" s="12">
        <v>9300</v>
      </c>
      <c r="E13" s="13">
        <v>0</v>
      </c>
      <c r="F13" s="14">
        <f t="shared" ref="F13:F15" si="1">D13*E13</f>
        <v>0</v>
      </c>
    </row>
    <row r="14" spans="1:6" ht="26.25" x14ac:dyDescent="0.25">
      <c r="A14" s="9" t="s">
        <v>18</v>
      </c>
      <c r="B14" s="10" t="s">
        <v>81</v>
      </c>
      <c r="C14" s="11" t="s">
        <v>12</v>
      </c>
      <c r="D14" s="12">
        <v>6045</v>
      </c>
      <c r="E14" s="13">
        <v>0</v>
      </c>
      <c r="F14" s="14">
        <f t="shared" si="1"/>
        <v>0</v>
      </c>
    </row>
    <row r="15" spans="1:6" ht="39" x14ac:dyDescent="0.25">
      <c r="A15" s="9" t="s">
        <v>29</v>
      </c>
      <c r="B15" s="10" t="s">
        <v>80</v>
      </c>
      <c r="C15" s="11" t="s">
        <v>17</v>
      </c>
      <c r="D15" s="12">
        <v>123</v>
      </c>
      <c r="E15" s="13">
        <v>0</v>
      </c>
      <c r="F15" s="14">
        <f t="shared" si="1"/>
        <v>0</v>
      </c>
    </row>
    <row r="16" spans="1:6" ht="64.5" x14ac:dyDescent="0.25">
      <c r="A16" s="9" t="s">
        <v>30</v>
      </c>
      <c r="B16" s="10" t="s">
        <v>73</v>
      </c>
      <c r="C16" s="11" t="s">
        <v>72</v>
      </c>
      <c r="D16" s="12">
        <v>4050</v>
      </c>
      <c r="E16" s="13">
        <v>0</v>
      </c>
      <c r="F16" s="14">
        <f>+D16*E16</f>
        <v>0</v>
      </c>
    </row>
    <row r="17" spans="1:6" ht="77.25" x14ac:dyDescent="0.25">
      <c r="A17" s="9" t="s">
        <v>28</v>
      </c>
      <c r="B17" s="10" t="s">
        <v>74</v>
      </c>
      <c r="C17" s="11" t="s">
        <v>72</v>
      </c>
      <c r="D17" s="12">
        <v>2250</v>
      </c>
      <c r="E17" s="13">
        <v>0</v>
      </c>
      <c r="F17" s="14">
        <f>+D17*E17</f>
        <v>0</v>
      </c>
    </row>
    <row r="18" spans="1:6" ht="51.75" x14ac:dyDescent="0.25">
      <c r="A18" s="9" t="s">
        <v>31</v>
      </c>
      <c r="B18" s="10" t="s">
        <v>77</v>
      </c>
      <c r="C18" s="11" t="s">
        <v>75</v>
      </c>
      <c r="D18" s="12">
        <v>7200</v>
      </c>
      <c r="E18" s="13">
        <v>0</v>
      </c>
      <c r="F18" s="14">
        <f>E18*D18</f>
        <v>0</v>
      </c>
    </row>
    <row r="19" spans="1:6" ht="26.25" x14ac:dyDescent="0.25">
      <c r="A19" s="9" t="s">
        <v>61</v>
      </c>
      <c r="B19" s="10" t="s">
        <v>76</v>
      </c>
      <c r="C19" s="11" t="s">
        <v>79</v>
      </c>
      <c r="D19" s="12">
        <v>1730</v>
      </c>
      <c r="E19" s="13">
        <v>0</v>
      </c>
      <c r="F19" s="14">
        <f>E19*D19</f>
        <v>0</v>
      </c>
    </row>
    <row r="20" spans="1:6" ht="51.75" x14ac:dyDescent="0.25">
      <c r="A20" s="188"/>
      <c r="B20" s="10" t="s">
        <v>78</v>
      </c>
      <c r="C20" s="11" t="s">
        <v>79</v>
      </c>
      <c r="D20" s="12">
        <v>1270</v>
      </c>
      <c r="E20" s="13">
        <v>0</v>
      </c>
      <c r="F20" s="14">
        <f>+D20*E20</f>
        <v>0</v>
      </c>
    </row>
    <row r="21" spans="1:6" x14ac:dyDescent="0.25">
      <c r="A21" s="75"/>
      <c r="B21" s="76"/>
      <c r="C21" s="77"/>
      <c r="D21" s="78"/>
      <c r="E21" s="99" t="s">
        <v>36</v>
      </c>
      <c r="F21" s="100">
        <f>SUM(F11:F20)</f>
        <v>0</v>
      </c>
    </row>
    <row r="22" spans="1:6" ht="18.75" customHeight="1" x14ac:dyDescent="0.25">
      <c r="A22" s="90" t="s">
        <v>16</v>
      </c>
      <c r="B22" s="91" t="s">
        <v>82</v>
      </c>
      <c r="C22" s="92"/>
      <c r="D22" s="93"/>
      <c r="E22" s="94"/>
      <c r="F22" s="95"/>
    </row>
    <row r="23" spans="1:6" ht="26.25" x14ac:dyDescent="0.25">
      <c r="A23" s="9" t="s">
        <v>8</v>
      </c>
      <c r="B23" s="10" t="s">
        <v>83</v>
      </c>
      <c r="C23" s="11" t="s">
        <v>9</v>
      </c>
      <c r="D23" s="12">
        <v>22</v>
      </c>
      <c r="E23" s="13">
        <v>0</v>
      </c>
      <c r="F23" s="14">
        <f t="shared" ref="F23:F33" si="2">+D23*E23</f>
        <v>0</v>
      </c>
    </row>
    <row r="24" spans="1:6" ht="51.75" x14ac:dyDescent="0.25">
      <c r="A24" s="9" t="s">
        <v>10</v>
      </c>
      <c r="B24" s="10" t="s">
        <v>210</v>
      </c>
      <c r="C24" s="11" t="s">
        <v>84</v>
      </c>
      <c r="D24" s="12">
        <v>3</v>
      </c>
      <c r="E24" s="13">
        <v>0</v>
      </c>
      <c r="F24" s="14">
        <f t="shared" si="2"/>
        <v>0</v>
      </c>
    </row>
    <row r="25" spans="1:6" ht="51.75" x14ac:dyDescent="0.25">
      <c r="A25" s="9" t="s">
        <v>14</v>
      </c>
      <c r="B25" s="10" t="s">
        <v>211</v>
      </c>
      <c r="C25" s="11" t="s">
        <v>84</v>
      </c>
      <c r="D25" s="12">
        <v>16</v>
      </c>
      <c r="E25" s="13">
        <v>0</v>
      </c>
      <c r="F25" s="14">
        <f t="shared" ref="F25:F27" si="3">+D25*E25</f>
        <v>0</v>
      </c>
    </row>
    <row r="26" spans="1:6" ht="51.75" x14ac:dyDescent="0.25">
      <c r="A26" s="9" t="s">
        <v>18</v>
      </c>
      <c r="B26" s="10" t="s">
        <v>212</v>
      </c>
      <c r="C26" s="11" t="s">
        <v>84</v>
      </c>
      <c r="D26" s="12">
        <v>2</v>
      </c>
      <c r="E26" s="13">
        <v>0</v>
      </c>
      <c r="F26" s="14">
        <f t="shared" si="3"/>
        <v>0</v>
      </c>
    </row>
    <row r="27" spans="1:6" ht="51.75" x14ac:dyDescent="0.25">
      <c r="A27" s="9" t="s">
        <v>29</v>
      </c>
      <c r="B27" s="10" t="s">
        <v>213</v>
      </c>
      <c r="C27" s="11" t="s">
        <v>84</v>
      </c>
      <c r="D27" s="12">
        <v>1</v>
      </c>
      <c r="E27" s="13">
        <v>0</v>
      </c>
      <c r="F27" s="14">
        <f t="shared" si="3"/>
        <v>0</v>
      </c>
    </row>
    <row r="28" spans="1:6" ht="51.75" x14ac:dyDescent="0.25">
      <c r="A28" s="9" t="s">
        <v>30</v>
      </c>
      <c r="B28" s="10" t="s">
        <v>85</v>
      </c>
      <c r="C28" s="11" t="s">
        <v>84</v>
      </c>
      <c r="D28" s="12">
        <v>22</v>
      </c>
      <c r="E28" s="13">
        <v>0</v>
      </c>
      <c r="F28" s="14">
        <f t="shared" si="2"/>
        <v>0</v>
      </c>
    </row>
    <row r="29" spans="1:6" ht="26.25" x14ac:dyDescent="0.25">
      <c r="A29" s="9" t="s">
        <v>28</v>
      </c>
      <c r="B29" s="10" t="s">
        <v>86</v>
      </c>
      <c r="C29" s="11" t="s">
        <v>84</v>
      </c>
      <c r="D29" s="12">
        <v>22</v>
      </c>
      <c r="E29" s="13">
        <v>0</v>
      </c>
      <c r="F29" s="14">
        <f t="shared" si="2"/>
        <v>0</v>
      </c>
    </row>
    <row r="30" spans="1:6" ht="77.25" x14ac:dyDescent="0.25">
      <c r="A30" s="9" t="s">
        <v>31</v>
      </c>
      <c r="B30" s="10" t="s">
        <v>206</v>
      </c>
      <c r="C30" s="11" t="s">
        <v>84</v>
      </c>
      <c r="D30" s="12">
        <v>1</v>
      </c>
      <c r="E30" s="13">
        <v>0</v>
      </c>
      <c r="F30" s="14">
        <f t="shared" si="2"/>
        <v>0</v>
      </c>
    </row>
    <row r="31" spans="1:6" ht="51.75" x14ac:dyDescent="0.25">
      <c r="A31" s="9" t="s">
        <v>61</v>
      </c>
      <c r="B31" s="10" t="s">
        <v>214</v>
      </c>
      <c r="C31" s="11" t="s">
        <v>84</v>
      </c>
      <c r="D31" s="12">
        <v>1</v>
      </c>
      <c r="E31" s="13">
        <v>0</v>
      </c>
      <c r="F31" s="14">
        <f t="shared" si="2"/>
        <v>0</v>
      </c>
    </row>
    <row r="32" spans="1:6" ht="26.25" x14ac:dyDescent="0.25">
      <c r="A32" s="9" t="s">
        <v>207</v>
      </c>
      <c r="B32" s="10" t="s">
        <v>209</v>
      </c>
      <c r="C32" s="11" t="s">
        <v>13</v>
      </c>
      <c r="D32" s="12">
        <v>30</v>
      </c>
      <c r="E32" s="13">
        <v>0</v>
      </c>
      <c r="F32" s="14">
        <f t="shared" ref="F32" si="4">+D32*E32</f>
        <v>0</v>
      </c>
    </row>
    <row r="33" spans="1:12" ht="42.75" customHeight="1" x14ac:dyDescent="0.25">
      <c r="A33" s="9" t="s">
        <v>208</v>
      </c>
      <c r="B33" s="10" t="s">
        <v>87</v>
      </c>
      <c r="C33" s="11" t="s">
        <v>84</v>
      </c>
      <c r="D33" s="12">
        <v>2</v>
      </c>
      <c r="E33" s="13">
        <v>0</v>
      </c>
      <c r="F33" s="14">
        <f t="shared" si="2"/>
        <v>0</v>
      </c>
    </row>
    <row r="34" spans="1:12" ht="19.5" customHeight="1" x14ac:dyDescent="0.25">
      <c r="A34" s="75"/>
      <c r="B34" s="76"/>
      <c r="C34" s="77"/>
      <c r="D34" s="78"/>
      <c r="E34" s="99" t="s">
        <v>35</v>
      </c>
      <c r="F34" s="100">
        <f>SUM(F23:F33)</f>
        <v>0</v>
      </c>
    </row>
    <row r="35" spans="1:12" ht="19.5" customHeight="1" x14ac:dyDescent="0.25">
      <c r="A35" s="101" t="s">
        <v>19</v>
      </c>
      <c r="B35" s="102" t="s">
        <v>68</v>
      </c>
      <c r="C35" s="77"/>
      <c r="D35" s="78"/>
      <c r="E35" s="79"/>
      <c r="F35" s="80"/>
    </row>
    <row r="36" spans="1:12" ht="26.25" x14ac:dyDescent="0.25">
      <c r="A36" s="9" t="s">
        <v>8</v>
      </c>
      <c r="B36" s="10" t="s">
        <v>88</v>
      </c>
      <c r="C36" s="19" t="s">
        <v>75</v>
      </c>
      <c r="D36" s="26">
        <v>6300</v>
      </c>
      <c r="E36" s="27">
        <v>0</v>
      </c>
      <c r="F36" s="14">
        <f>+D36*E36</f>
        <v>0</v>
      </c>
    </row>
    <row r="37" spans="1:12" ht="26.25" x14ac:dyDescent="0.25">
      <c r="A37" s="9" t="s">
        <v>10</v>
      </c>
      <c r="B37" s="10" t="s">
        <v>91</v>
      </c>
      <c r="C37" s="19" t="s">
        <v>75</v>
      </c>
      <c r="D37" s="26">
        <v>6300</v>
      </c>
      <c r="E37" s="27">
        <v>0</v>
      </c>
      <c r="F37" s="14">
        <f>+D37*E37</f>
        <v>0</v>
      </c>
    </row>
    <row r="38" spans="1:12" ht="51.75" x14ac:dyDescent="0.25">
      <c r="A38" s="9" t="s">
        <v>14</v>
      </c>
      <c r="B38" s="10" t="s">
        <v>90</v>
      </c>
      <c r="C38" s="19" t="s">
        <v>79</v>
      </c>
      <c r="D38" s="26">
        <v>1730</v>
      </c>
      <c r="E38" s="27">
        <v>0</v>
      </c>
      <c r="F38" s="14">
        <f>+D38*E38</f>
        <v>0</v>
      </c>
    </row>
    <row r="39" spans="1:12" ht="51.75" x14ac:dyDescent="0.25">
      <c r="A39" s="9" t="s">
        <v>18</v>
      </c>
      <c r="B39" s="10" t="s">
        <v>92</v>
      </c>
      <c r="C39" s="19" t="s">
        <v>79</v>
      </c>
      <c r="D39" s="26">
        <v>1730</v>
      </c>
      <c r="E39" s="27">
        <v>0</v>
      </c>
      <c r="F39" s="14">
        <f>+D39*E39</f>
        <v>0</v>
      </c>
    </row>
    <row r="40" spans="1:12" x14ac:dyDescent="0.25">
      <c r="A40" s="56"/>
      <c r="B40" s="56"/>
      <c r="C40" s="56"/>
      <c r="D40" s="56"/>
      <c r="E40" s="99" t="s">
        <v>38</v>
      </c>
      <c r="F40" s="16">
        <f>SUM(F36:F39)</f>
        <v>0</v>
      </c>
    </row>
    <row r="41" spans="1:12" x14ac:dyDescent="0.25">
      <c r="A41" s="20" t="s">
        <v>25</v>
      </c>
      <c r="B41" s="21" t="s">
        <v>20</v>
      </c>
      <c r="C41" s="22"/>
      <c r="D41" s="23"/>
      <c r="E41" s="24"/>
      <c r="F41" s="25"/>
    </row>
    <row r="42" spans="1:12" ht="77.25" x14ac:dyDescent="0.25">
      <c r="A42" s="9"/>
      <c r="B42" s="10" t="s">
        <v>21</v>
      </c>
      <c r="C42" s="19" t="s">
        <v>41</v>
      </c>
      <c r="D42" s="26">
        <v>16</v>
      </c>
      <c r="E42" s="27">
        <v>0</v>
      </c>
      <c r="F42" s="14">
        <f>D42*E42</f>
        <v>0</v>
      </c>
    </row>
    <row r="43" spans="1:12" s="125" customFormat="1" ht="15" customHeight="1" x14ac:dyDescent="0.2">
      <c r="A43" s="119"/>
      <c r="B43" s="123" t="s">
        <v>50</v>
      </c>
      <c r="C43" s="120" t="s">
        <v>43</v>
      </c>
      <c r="D43" s="121">
        <v>160</v>
      </c>
      <c r="E43" s="122">
        <v>0</v>
      </c>
      <c r="F43" s="124">
        <f>D43*E43</f>
        <v>0</v>
      </c>
    </row>
    <row r="44" spans="1:12" ht="41.25" customHeight="1" x14ac:dyDescent="0.25">
      <c r="A44" s="119"/>
      <c r="B44" s="114" t="s">
        <v>22</v>
      </c>
      <c r="C44" s="115" t="s">
        <v>9</v>
      </c>
      <c r="D44" s="116">
        <v>1</v>
      </c>
      <c r="E44" s="117">
        <v>0</v>
      </c>
      <c r="F44" s="124">
        <f>D44*E44</f>
        <v>0</v>
      </c>
    </row>
    <row r="45" spans="1:12" ht="14.25" customHeight="1" x14ac:dyDescent="0.25">
      <c r="A45" s="118"/>
      <c r="B45" s="118"/>
      <c r="C45" s="118"/>
      <c r="D45" s="118"/>
      <c r="E45" s="99" t="s">
        <v>39</v>
      </c>
      <c r="F45" s="16">
        <f>SUM(F42:F44)</f>
        <v>0</v>
      </c>
    </row>
    <row r="46" spans="1:12" x14ac:dyDescent="0.25">
      <c r="A46" s="28"/>
      <c r="B46" s="29"/>
      <c r="C46" s="30"/>
      <c r="D46" s="31"/>
      <c r="E46" s="32"/>
      <c r="F46" s="33"/>
    </row>
    <row r="47" spans="1:12" ht="15.75" x14ac:dyDescent="0.25">
      <c r="A47" s="196" t="s">
        <v>23</v>
      </c>
      <c r="B47" s="196"/>
      <c r="C47" s="196"/>
      <c r="D47" s="196"/>
      <c r="E47" s="196"/>
      <c r="F47" s="196"/>
      <c r="G47" s="28"/>
      <c r="H47" s="29"/>
      <c r="I47" s="30"/>
      <c r="J47" s="31"/>
      <c r="K47" s="32"/>
      <c r="L47" s="33"/>
    </row>
    <row r="48" spans="1:12" ht="15.75" customHeight="1" x14ac:dyDescent="0.25">
      <c r="A48" s="126" t="s">
        <v>6</v>
      </c>
      <c r="B48" s="154" t="s">
        <v>7</v>
      </c>
      <c r="C48" s="127"/>
      <c r="D48" s="128"/>
      <c r="E48" s="129"/>
      <c r="F48" s="130">
        <f>F8</f>
        <v>0</v>
      </c>
      <c r="G48" s="28"/>
      <c r="H48" s="29"/>
      <c r="I48" s="30"/>
      <c r="J48" s="31"/>
      <c r="K48" s="32"/>
      <c r="L48" s="33"/>
    </row>
    <row r="49" spans="1:12" ht="15.75" customHeight="1" x14ac:dyDescent="0.25">
      <c r="A49" s="131" t="s">
        <v>11</v>
      </c>
      <c r="B49" s="155" t="str">
        <f>B10</f>
        <v>GRADBENA IN ZEMELJSKA DELA</v>
      </c>
      <c r="C49" s="132"/>
      <c r="D49" s="133"/>
      <c r="E49" s="134"/>
      <c r="F49" s="135">
        <f>F21</f>
        <v>0</v>
      </c>
      <c r="G49" s="204"/>
      <c r="H49" s="197"/>
      <c r="I49" s="197"/>
      <c r="J49" s="197"/>
      <c r="K49" s="197"/>
      <c r="L49" s="197"/>
    </row>
    <row r="50" spans="1:12" ht="15.75" customHeight="1" x14ac:dyDescent="0.25">
      <c r="A50" s="131" t="s">
        <v>16</v>
      </c>
      <c r="B50" s="155" t="str">
        <f>B22</f>
        <v>ODVODNJAVANJE</v>
      </c>
      <c r="C50" s="132"/>
      <c r="D50" s="133"/>
      <c r="E50" s="134"/>
      <c r="F50" s="135">
        <f>F34</f>
        <v>0</v>
      </c>
      <c r="G50" s="181"/>
      <c r="H50" s="181"/>
      <c r="I50" s="181"/>
      <c r="J50" s="181"/>
      <c r="K50" s="181"/>
      <c r="L50" s="181"/>
    </row>
    <row r="51" spans="1:12" ht="15.75" customHeight="1" x14ac:dyDescent="0.25">
      <c r="A51" s="131" t="s">
        <v>19</v>
      </c>
      <c r="B51" s="155" t="str">
        <f>B35</f>
        <v>ASFALTERSKA DELA</v>
      </c>
      <c r="C51" s="132"/>
      <c r="D51" s="133"/>
      <c r="E51" s="134"/>
      <c r="F51" s="135">
        <f>F40</f>
        <v>0</v>
      </c>
      <c r="G51" s="181"/>
      <c r="H51" s="181"/>
      <c r="I51" s="181"/>
      <c r="J51" s="181"/>
      <c r="K51" s="181"/>
      <c r="L51" s="181"/>
    </row>
    <row r="52" spans="1:12" ht="15.75" customHeight="1" x14ac:dyDescent="0.25">
      <c r="A52" s="136" t="s">
        <v>25</v>
      </c>
      <c r="B52" s="155" t="str">
        <f>B41</f>
        <v>OSTALI STROŠKI</v>
      </c>
      <c r="C52" s="132"/>
      <c r="D52" s="133"/>
      <c r="E52" s="134"/>
      <c r="F52" s="135">
        <f>F45</f>
        <v>0</v>
      </c>
      <c r="G52" s="181"/>
      <c r="H52" s="181"/>
      <c r="I52" s="181"/>
      <c r="J52" s="181"/>
      <c r="K52" s="181"/>
      <c r="L52" s="181"/>
    </row>
    <row r="53" spans="1:12" x14ac:dyDescent="0.25">
      <c r="A53" s="199" t="s">
        <v>51</v>
      </c>
      <c r="B53" s="199"/>
      <c r="C53" s="199"/>
      <c r="D53" s="199"/>
      <c r="E53" s="200">
        <f>SUM(F48:F52)</f>
        <v>0</v>
      </c>
      <c r="F53" s="200"/>
      <c r="G53" s="34"/>
      <c r="H53" s="182"/>
      <c r="I53" s="35"/>
      <c r="J53" s="36"/>
      <c r="K53" s="15"/>
      <c r="L53" s="37"/>
    </row>
    <row r="54" spans="1:12" x14ac:dyDescent="0.25">
      <c r="A54" s="112"/>
      <c r="D54" s="137"/>
      <c r="F54" s="138"/>
      <c r="G54" s="34"/>
      <c r="H54" s="201"/>
      <c r="I54" s="201"/>
      <c r="J54" s="201"/>
      <c r="K54" s="201"/>
      <c r="L54" s="37"/>
    </row>
    <row r="55" spans="1:12" x14ac:dyDescent="0.25">
      <c r="A55" s="139" t="s">
        <v>42</v>
      </c>
      <c r="B55" s="140" t="s">
        <v>46</v>
      </c>
      <c r="C55" s="141"/>
      <c r="D55" s="142"/>
      <c r="E55" s="143"/>
      <c r="F55" s="153">
        <f>E53*0.1</f>
        <v>0</v>
      </c>
      <c r="G55" s="34"/>
      <c r="H55" s="38"/>
      <c r="I55" s="35"/>
      <c r="J55" s="36"/>
      <c r="K55" s="15"/>
      <c r="L55" s="37"/>
    </row>
    <row r="56" spans="1:12" x14ac:dyDescent="0.25">
      <c r="A56" s="202" t="s">
        <v>49</v>
      </c>
      <c r="B56" s="202"/>
      <c r="C56" s="202"/>
      <c r="D56" s="202"/>
      <c r="F56" s="144">
        <f>SUM(E53+F55)</f>
        <v>0</v>
      </c>
      <c r="G56" s="34"/>
      <c r="H56" s="38"/>
      <c r="I56" s="35"/>
      <c r="J56" s="36"/>
      <c r="K56" s="15"/>
      <c r="L56" s="37"/>
    </row>
    <row r="57" spans="1:12" x14ac:dyDescent="0.25">
      <c r="A57" s="112"/>
      <c r="D57" s="137"/>
      <c r="F57" s="138"/>
      <c r="G57" s="147"/>
      <c r="H57" s="182"/>
      <c r="I57" s="148"/>
      <c r="J57" s="148"/>
      <c r="K57" s="149"/>
      <c r="L57" s="150"/>
    </row>
    <row r="58" spans="1:12" ht="15.75" thickBot="1" x14ac:dyDescent="0.3">
      <c r="A58" s="194" t="s">
        <v>47</v>
      </c>
      <c r="B58" s="194"/>
      <c r="C58" s="194"/>
      <c r="D58" s="194"/>
      <c r="E58" s="145"/>
      <c r="F58" s="146">
        <f>F56*0.22</f>
        <v>0</v>
      </c>
      <c r="G58" s="151"/>
      <c r="H58" s="60"/>
      <c r="I58" s="61"/>
      <c r="J58" s="61"/>
      <c r="K58" s="152"/>
      <c r="L58" s="15"/>
    </row>
    <row r="59" spans="1:12" ht="15.75" thickTop="1" x14ac:dyDescent="0.25">
      <c r="A59" s="195" t="s">
        <v>48</v>
      </c>
      <c r="B59" s="195"/>
      <c r="C59" s="195"/>
      <c r="D59" s="195"/>
      <c r="F59" s="144">
        <f>SUM(F58+F56)</f>
        <v>0</v>
      </c>
      <c r="G59" s="42"/>
      <c r="H59" s="46"/>
      <c r="I59" s="47"/>
      <c r="J59" s="47"/>
      <c r="K59" s="48"/>
      <c r="L59" s="1"/>
    </row>
    <row r="60" spans="1:12" x14ac:dyDescent="0.25">
      <c r="A60" s="39"/>
      <c r="B60" s="43"/>
      <c r="C60" s="44"/>
      <c r="D60" s="44"/>
      <c r="E60" s="45"/>
      <c r="F60" s="1"/>
    </row>
    <row r="61" spans="1:12" x14ac:dyDescent="0.25">
      <c r="A61" s="39"/>
      <c r="B61" s="40"/>
      <c r="C61" s="41"/>
      <c r="D61" s="41"/>
      <c r="E61" s="49"/>
      <c r="F61" s="50" t="s">
        <v>26</v>
      </c>
    </row>
    <row r="62" spans="1:12" x14ac:dyDescent="0.25">
      <c r="A62" s="1"/>
      <c r="B62" s="43"/>
      <c r="C62" s="44"/>
      <c r="D62" s="44"/>
      <c r="E62" s="45"/>
      <c r="F62" s="1"/>
    </row>
    <row r="63" spans="1:12" x14ac:dyDescent="0.25">
      <c r="A63" s="1"/>
      <c r="B63" s="40" t="s">
        <v>205</v>
      </c>
      <c r="C63" s="41"/>
      <c r="D63" s="41"/>
      <c r="E63" s="49"/>
      <c r="F63" s="50" t="s">
        <v>27</v>
      </c>
    </row>
    <row r="64" spans="1:12" x14ac:dyDescent="0.25">
      <c r="A64" s="1"/>
      <c r="B64" s="43"/>
      <c r="C64" s="44"/>
      <c r="D64" s="44"/>
      <c r="E64" s="45"/>
      <c r="F64" s="1"/>
    </row>
  </sheetData>
  <mergeCells count="9">
    <mergeCell ref="A1:F1"/>
    <mergeCell ref="A58:D58"/>
    <mergeCell ref="A59:D59"/>
    <mergeCell ref="A47:F47"/>
    <mergeCell ref="G49:L49"/>
    <mergeCell ref="A53:D53"/>
    <mergeCell ref="E53:F53"/>
    <mergeCell ref="H54:K54"/>
    <mergeCell ref="A56:D56"/>
  </mergeCells>
  <pageMargins left="0.7" right="0.7" top="0.75" bottom="0.75" header="0.3" footer="0.3"/>
  <pageSetup paperSize="9" scale="95" fitToHeight="0" orientation="portrait" r:id="rId1"/>
  <rowBreaks count="2" manualBreakCount="2">
    <brk id="21" max="5" man="1"/>
    <brk id="46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93" t="s">
        <v>93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94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95</v>
      </c>
      <c r="C12" s="77" t="s">
        <v>17</v>
      </c>
      <c r="D12" s="78">
        <f>10.4*22</f>
        <v>228.8</v>
      </c>
      <c r="E12" s="79">
        <v>0</v>
      </c>
      <c r="F12" s="80">
        <f t="shared" ref="F12:F26" si="0">D12*E12</f>
        <v>0</v>
      </c>
    </row>
    <row r="13" spans="1:6" ht="28.5" customHeight="1" x14ac:dyDescent="0.25">
      <c r="A13" s="75" t="s">
        <v>10</v>
      </c>
      <c r="B13" s="81" t="s">
        <v>96</v>
      </c>
      <c r="C13" s="82" t="s">
        <v>12</v>
      </c>
      <c r="D13" s="83">
        <f>2.7*22</f>
        <v>59.400000000000006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97</v>
      </c>
      <c r="C14" s="77" t="s">
        <v>17</v>
      </c>
      <c r="D14" s="78">
        <f>6*22</f>
        <v>132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98</v>
      </c>
      <c r="C15" s="77" t="s">
        <v>17</v>
      </c>
      <c r="D15" s="96">
        <f>(0.3*2.7)*22</f>
        <v>17.82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99</v>
      </c>
      <c r="C16" s="77" t="s">
        <v>17</v>
      </c>
      <c r="D16" s="78">
        <f>22*2</f>
        <v>44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100</v>
      </c>
      <c r="C17" s="77" t="s">
        <v>17</v>
      </c>
      <c r="D17" s="78">
        <f>22*5.9</f>
        <v>129.80000000000001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101</v>
      </c>
      <c r="C18" s="82" t="s">
        <v>9</v>
      </c>
      <c r="D18" s="104">
        <v>16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4.25" customHeight="1" x14ac:dyDescent="0.25">
      <c r="A21" s="157" t="s">
        <v>8</v>
      </c>
      <c r="B21" s="76" t="s">
        <v>114</v>
      </c>
      <c r="C21" s="77" t="s">
        <v>13</v>
      </c>
      <c r="D21" s="78">
        <v>23</v>
      </c>
      <c r="E21" s="79">
        <v>0</v>
      </c>
      <c r="F21" s="80">
        <f t="shared" ref="F21:F23" si="1">D21*E21</f>
        <v>0</v>
      </c>
    </row>
    <row r="22" spans="1:12" ht="44.25" customHeight="1" x14ac:dyDescent="0.25">
      <c r="A22" s="157" t="s">
        <v>10</v>
      </c>
      <c r="B22" s="76" t="s">
        <v>115</v>
      </c>
      <c r="C22" s="77" t="s">
        <v>13</v>
      </c>
      <c r="D22" s="78">
        <v>19</v>
      </c>
      <c r="E22" s="79">
        <v>0</v>
      </c>
      <c r="F22" s="80">
        <f t="shared" si="1"/>
        <v>0</v>
      </c>
    </row>
    <row r="23" spans="1:12" ht="69.75" customHeight="1" x14ac:dyDescent="0.25">
      <c r="A23" s="157" t="s">
        <v>14</v>
      </c>
      <c r="B23" s="84" t="s">
        <v>64</v>
      </c>
      <c r="C23" s="62" t="s">
        <v>9</v>
      </c>
      <c r="D23" s="83">
        <v>1</v>
      </c>
      <c r="E23" s="63">
        <v>0</v>
      </c>
      <c r="F23" s="105">
        <f t="shared" si="1"/>
        <v>0</v>
      </c>
    </row>
    <row r="24" spans="1:12" ht="19.5" customHeight="1" x14ac:dyDescent="0.25">
      <c r="A24" s="75"/>
      <c r="B24" s="76"/>
      <c r="C24" s="77"/>
      <c r="D24" s="78"/>
      <c r="E24" s="99" t="s">
        <v>35</v>
      </c>
      <c r="F24" s="100">
        <f>SUM(F21:F23)</f>
        <v>0</v>
      </c>
    </row>
    <row r="25" spans="1:12" ht="15.75" customHeight="1" x14ac:dyDescent="0.25">
      <c r="A25" s="101" t="s">
        <v>19</v>
      </c>
      <c r="B25" s="102" t="s">
        <v>45</v>
      </c>
      <c r="C25" s="77"/>
      <c r="D25" s="78"/>
      <c r="E25" s="79"/>
      <c r="F25" s="80"/>
    </row>
    <row r="26" spans="1:12" ht="45.75" customHeight="1" x14ac:dyDescent="0.25">
      <c r="A26" s="75" t="s">
        <v>8</v>
      </c>
      <c r="B26" s="10" t="s">
        <v>15</v>
      </c>
      <c r="C26" s="11" t="s">
        <v>12</v>
      </c>
      <c r="D26" s="12">
        <f>5.5*22</f>
        <v>121</v>
      </c>
      <c r="E26" s="13">
        <v>0</v>
      </c>
      <c r="F26" s="156">
        <f t="shared" si="0"/>
        <v>0</v>
      </c>
    </row>
    <row r="27" spans="1:12" x14ac:dyDescent="0.25">
      <c r="A27" s="56"/>
      <c r="B27" s="56"/>
      <c r="C27" s="56"/>
      <c r="D27" s="56"/>
      <c r="E27" s="99" t="s">
        <v>38</v>
      </c>
      <c r="F27" s="16">
        <f>F26</f>
        <v>0</v>
      </c>
    </row>
    <row r="28" spans="1:12" ht="16.5" customHeight="1" x14ac:dyDescent="0.25">
      <c r="A28" s="20" t="s">
        <v>25</v>
      </c>
      <c r="B28" s="21" t="s">
        <v>20</v>
      </c>
      <c r="C28" s="22"/>
      <c r="D28" s="23"/>
      <c r="E28" s="24"/>
      <c r="F28" s="25"/>
    </row>
    <row r="29" spans="1:12" s="125" customFormat="1" ht="80.25" customHeight="1" x14ac:dyDescent="0.2">
      <c r="A29" s="9" t="s">
        <v>8</v>
      </c>
      <c r="B29" s="10" t="s">
        <v>21</v>
      </c>
      <c r="C29" s="19" t="s">
        <v>41</v>
      </c>
      <c r="D29" s="26">
        <v>8</v>
      </c>
      <c r="E29" s="27">
        <v>0</v>
      </c>
      <c r="F29" s="14">
        <f>D29*E29</f>
        <v>0</v>
      </c>
    </row>
    <row r="30" spans="1:12" ht="14.25" customHeight="1" x14ac:dyDescent="0.25">
      <c r="A30" s="119" t="s">
        <v>10</v>
      </c>
      <c r="B30" s="123" t="s">
        <v>50</v>
      </c>
      <c r="C30" s="120" t="s">
        <v>43</v>
      </c>
      <c r="D30" s="121">
        <v>160</v>
      </c>
      <c r="E30" s="122">
        <v>0</v>
      </c>
      <c r="F30" s="124">
        <f>D30*E30</f>
        <v>0</v>
      </c>
    </row>
    <row r="31" spans="1:12" ht="43.5" customHeight="1" x14ac:dyDescent="0.25">
      <c r="A31" s="119" t="s">
        <v>14</v>
      </c>
      <c r="B31" s="114" t="s">
        <v>22</v>
      </c>
      <c r="C31" s="115" t="s">
        <v>9</v>
      </c>
      <c r="D31" s="116">
        <v>1</v>
      </c>
      <c r="E31" s="117">
        <v>0</v>
      </c>
      <c r="F31" s="124">
        <f>D31*E31</f>
        <v>0</v>
      </c>
    </row>
    <row r="32" spans="1:12" ht="14.25" customHeight="1" x14ac:dyDescent="0.25">
      <c r="A32" s="118"/>
      <c r="B32" s="118"/>
      <c r="C32" s="118"/>
      <c r="D32" s="118"/>
      <c r="E32" s="99" t="s">
        <v>39</v>
      </c>
      <c r="F32" s="16">
        <f>SUM(F29:F31)</f>
        <v>0</v>
      </c>
    </row>
    <row r="33" spans="1:12" ht="14.25" customHeight="1" x14ac:dyDescent="0.25">
      <c r="A33" s="183"/>
      <c r="B33" s="183"/>
      <c r="C33" s="183"/>
      <c r="D33" s="183"/>
      <c r="E33" s="184"/>
      <c r="F33" s="185"/>
    </row>
    <row r="34" spans="1:12" ht="14.25" customHeight="1" x14ac:dyDescent="0.25">
      <c r="A34" s="183"/>
      <c r="B34" s="183"/>
      <c r="C34" s="183"/>
      <c r="D34" s="183"/>
      <c r="E34" s="184"/>
      <c r="F34" s="185"/>
    </row>
    <row r="35" spans="1:12" x14ac:dyDescent="0.25">
      <c r="A35" s="183"/>
      <c r="B35" s="183"/>
      <c r="C35" s="183"/>
      <c r="D35" s="183"/>
      <c r="E35" s="184"/>
      <c r="F35" s="185"/>
    </row>
    <row r="36" spans="1:12" x14ac:dyDescent="0.25">
      <c r="A36" s="28"/>
      <c r="B36" s="29"/>
      <c r="C36" s="30"/>
      <c r="D36" s="31"/>
      <c r="E36" s="32"/>
      <c r="F36" s="33"/>
      <c r="G36" s="28"/>
      <c r="H36" s="29"/>
      <c r="I36" s="30"/>
      <c r="J36" s="31"/>
      <c r="K36" s="32"/>
      <c r="L36" s="33"/>
    </row>
    <row r="37" spans="1:12" ht="15.75" customHeight="1" x14ac:dyDescent="0.25">
      <c r="A37" s="196" t="s">
        <v>134</v>
      </c>
      <c r="B37" s="196"/>
      <c r="C37" s="196"/>
      <c r="D37" s="196"/>
      <c r="E37" s="196"/>
      <c r="F37" s="196"/>
      <c r="G37" s="28"/>
      <c r="H37" s="29"/>
      <c r="I37" s="30"/>
      <c r="J37" s="31"/>
      <c r="K37" s="32"/>
      <c r="L37" s="33"/>
    </row>
    <row r="38" spans="1:12" ht="15.75" customHeight="1" x14ac:dyDescent="0.25">
      <c r="A38" s="126" t="s">
        <v>6</v>
      </c>
      <c r="B38" s="154" t="s">
        <v>7</v>
      </c>
      <c r="C38" s="127"/>
      <c r="D38" s="128"/>
      <c r="E38" s="129"/>
      <c r="F38" s="130">
        <f>F9</f>
        <v>0</v>
      </c>
      <c r="G38" s="197"/>
      <c r="H38" s="197"/>
      <c r="I38" s="197"/>
      <c r="J38" s="197"/>
      <c r="K38" s="197"/>
      <c r="L38" s="197"/>
    </row>
    <row r="39" spans="1:12" ht="15.75" customHeight="1" x14ac:dyDescent="0.25">
      <c r="A39" s="131" t="s">
        <v>11</v>
      </c>
      <c r="B39" s="155" t="str">
        <f>B11</f>
        <v>GRADBENA IN ZEMELJSKA DELA</v>
      </c>
      <c r="C39" s="132"/>
      <c r="D39" s="133"/>
      <c r="E39" s="134"/>
      <c r="F39" s="135">
        <f>F19</f>
        <v>0</v>
      </c>
      <c r="G39" s="172"/>
      <c r="H39" s="172"/>
      <c r="I39" s="172"/>
      <c r="J39" s="172"/>
      <c r="K39" s="172"/>
      <c r="L39" s="172"/>
    </row>
    <row r="40" spans="1:12" ht="15.75" customHeight="1" x14ac:dyDescent="0.25">
      <c r="A40" s="131" t="s">
        <v>16</v>
      </c>
      <c r="B40" s="155" t="str">
        <f>B20</f>
        <v>ODVODNJA IN DRENIRANJE</v>
      </c>
      <c r="C40" s="132"/>
      <c r="D40" s="133"/>
      <c r="E40" s="134"/>
      <c r="F40" s="135">
        <f>F24</f>
        <v>0</v>
      </c>
      <c r="G40" s="172"/>
      <c r="H40" s="172"/>
      <c r="I40" s="172"/>
      <c r="J40" s="172"/>
      <c r="K40" s="172"/>
      <c r="L40" s="172"/>
    </row>
    <row r="41" spans="1:12" ht="15.75" customHeight="1" x14ac:dyDescent="0.25">
      <c r="A41" s="131" t="s">
        <v>19</v>
      </c>
      <c r="B41" s="155" t="str">
        <f>B25</f>
        <v>ZUNANJA UREDITEV</v>
      </c>
      <c r="C41" s="132"/>
      <c r="D41" s="133"/>
      <c r="E41" s="134"/>
      <c r="F41" s="135">
        <f>F27</f>
        <v>0</v>
      </c>
      <c r="G41" s="172"/>
      <c r="H41" s="172"/>
      <c r="I41" s="172"/>
      <c r="J41" s="172"/>
      <c r="K41" s="172"/>
      <c r="L41" s="172"/>
    </row>
    <row r="42" spans="1:12" x14ac:dyDescent="0.25">
      <c r="A42" s="136" t="s">
        <v>25</v>
      </c>
      <c r="B42" s="155" t="str">
        <f>B28</f>
        <v>OSTALI STROŠKI</v>
      </c>
      <c r="C42" s="132"/>
      <c r="D42" s="133"/>
      <c r="E42" s="134"/>
      <c r="F42" s="135">
        <f>F32</f>
        <v>0</v>
      </c>
      <c r="G42" s="34"/>
      <c r="H42" s="171"/>
      <c r="I42" s="35"/>
      <c r="J42" s="36"/>
      <c r="K42" s="15"/>
      <c r="L42" s="37"/>
    </row>
    <row r="43" spans="1:12" x14ac:dyDescent="0.25">
      <c r="A43" s="198" t="s">
        <v>51</v>
      </c>
      <c r="B43" s="199"/>
      <c r="C43" s="199"/>
      <c r="D43" s="199"/>
      <c r="E43" s="200">
        <f>SUM(F38:F42)</f>
        <v>0</v>
      </c>
      <c r="F43" s="200"/>
      <c r="G43" s="34"/>
      <c r="H43" s="201"/>
      <c r="I43" s="201"/>
      <c r="J43" s="201"/>
      <c r="K43" s="201"/>
      <c r="L43" s="37"/>
    </row>
    <row r="44" spans="1:12" x14ac:dyDescent="0.25">
      <c r="A44" s="112"/>
      <c r="D44" s="137"/>
      <c r="F44" s="138"/>
      <c r="G44" s="34"/>
      <c r="H44" s="38"/>
      <c r="I44" s="35"/>
      <c r="J44" s="36"/>
      <c r="K44" s="15"/>
      <c r="L44" s="37"/>
    </row>
    <row r="45" spans="1:12" x14ac:dyDescent="0.25">
      <c r="A45" s="139" t="s">
        <v>42</v>
      </c>
      <c r="B45" s="140" t="s">
        <v>46</v>
      </c>
      <c r="C45" s="141"/>
      <c r="D45" s="142"/>
      <c r="E45" s="143"/>
      <c r="F45" s="153">
        <f>E43*0.1</f>
        <v>0</v>
      </c>
      <c r="G45" s="34"/>
      <c r="H45" s="38"/>
      <c r="I45" s="35"/>
      <c r="J45" s="36"/>
      <c r="K45" s="15"/>
      <c r="L45" s="37"/>
    </row>
    <row r="46" spans="1:12" x14ac:dyDescent="0.25">
      <c r="A46" s="202" t="s">
        <v>49</v>
      </c>
      <c r="B46" s="202"/>
      <c r="C46" s="202"/>
      <c r="D46" s="202"/>
      <c r="F46" s="144">
        <f>SUM(E43+F45)</f>
        <v>0</v>
      </c>
      <c r="G46" s="147"/>
      <c r="H46" s="171"/>
      <c r="I46" s="148"/>
      <c r="J46" s="148"/>
      <c r="K46" s="149"/>
      <c r="L46" s="150"/>
    </row>
    <row r="47" spans="1:12" x14ac:dyDescent="0.25">
      <c r="A47" s="112"/>
      <c r="D47" s="137"/>
      <c r="F47" s="138"/>
      <c r="G47" s="151"/>
      <c r="H47" s="60"/>
      <c r="I47" s="61"/>
      <c r="J47" s="61"/>
      <c r="K47" s="152"/>
      <c r="L47" s="15"/>
    </row>
    <row r="48" spans="1:12" ht="15.75" thickBot="1" x14ac:dyDescent="0.3">
      <c r="A48" s="194" t="s">
        <v>47</v>
      </c>
      <c r="B48" s="194"/>
      <c r="C48" s="194"/>
      <c r="D48" s="194"/>
      <c r="E48" s="145"/>
      <c r="F48" s="146">
        <f>F46*0.22</f>
        <v>0</v>
      </c>
      <c r="G48" s="42"/>
      <c r="H48" s="46"/>
      <c r="I48" s="47"/>
      <c r="J48" s="47"/>
      <c r="K48" s="48"/>
      <c r="L48" s="1"/>
    </row>
    <row r="49" spans="1:6" ht="15.75" thickTop="1" x14ac:dyDescent="0.25">
      <c r="A49" s="195" t="s">
        <v>48</v>
      </c>
      <c r="B49" s="195"/>
      <c r="C49" s="195"/>
      <c r="D49" s="195"/>
      <c r="F49" s="144">
        <f>SUM(F48+F46)</f>
        <v>0</v>
      </c>
    </row>
    <row r="50" spans="1:6" x14ac:dyDescent="0.25">
      <c r="A50" s="39"/>
      <c r="B50" s="43"/>
      <c r="C50" s="44"/>
      <c r="D50" s="44"/>
      <c r="E50" s="45"/>
      <c r="F50" s="1"/>
    </row>
    <row r="51" spans="1:6" x14ac:dyDescent="0.25">
      <c r="A51" s="39"/>
      <c r="B51" s="40" t="s">
        <v>102</v>
      </c>
      <c r="C51" s="41"/>
      <c r="D51" s="41"/>
      <c r="E51" s="49"/>
      <c r="F51" s="50" t="s">
        <v>26</v>
      </c>
    </row>
    <row r="52" spans="1:6" x14ac:dyDescent="0.25">
      <c r="A52" s="1"/>
      <c r="B52" s="43"/>
      <c r="C52" s="44"/>
      <c r="D52" s="44"/>
      <c r="E52" s="45"/>
      <c r="F52" s="1"/>
    </row>
    <row r="53" spans="1:6" x14ac:dyDescent="0.25">
      <c r="A53" s="1"/>
      <c r="B53" s="40" t="s">
        <v>103</v>
      </c>
      <c r="C53" s="41"/>
      <c r="D53" s="41"/>
      <c r="E53" s="49"/>
      <c r="F53" s="50" t="s">
        <v>27</v>
      </c>
    </row>
    <row r="54" spans="1:6" x14ac:dyDescent="0.25">
      <c r="A54" s="1"/>
      <c r="B54" s="43"/>
      <c r="C54" s="44"/>
      <c r="D54" s="44"/>
      <c r="E54" s="45"/>
      <c r="F54" s="1"/>
    </row>
  </sheetData>
  <mergeCells count="9">
    <mergeCell ref="A1:F1"/>
    <mergeCell ref="A48:D48"/>
    <mergeCell ref="A49:D49"/>
    <mergeCell ref="A37:F37"/>
    <mergeCell ref="G38:L38"/>
    <mergeCell ref="A43:D43"/>
    <mergeCell ref="E43:F43"/>
    <mergeCell ref="H43:K43"/>
    <mergeCell ref="A46:D46"/>
  </mergeCells>
  <pageMargins left="0.70866141732283472" right="0.39370078740157483" top="0.55118110236220474" bottom="0.55118110236220474" header="0.31496062992125984" footer="0.31496062992125984"/>
  <pageSetup fitToWidth="0" orientation="portrait" r:id="rId1"/>
  <rowBreaks count="2" manualBreakCount="2">
    <brk id="19" max="5" man="1"/>
    <brk id="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93" t="s">
        <v>104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105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20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106</v>
      </c>
      <c r="C12" s="77" t="s">
        <v>17</v>
      </c>
      <c r="D12" s="78">
        <f>10.4*20</f>
        <v>208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107</v>
      </c>
      <c r="C13" s="82" t="s">
        <v>12</v>
      </c>
      <c r="D13" s="83">
        <f>2.7*20</f>
        <v>54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108</v>
      </c>
      <c r="C14" s="77" t="s">
        <v>17</v>
      </c>
      <c r="D14" s="78">
        <f>6*20</f>
        <v>120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109</v>
      </c>
      <c r="C15" s="77" t="s">
        <v>17</v>
      </c>
      <c r="D15" s="96">
        <f>(0.3*2.7)*20</f>
        <v>16.200000000000003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110</v>
      </c>
      <c r="C16" s="77" t="s">
        <v>17</v>
      </c>
      <c r="D16" s="78">
        <f>20*2</f>
        <v>40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111</v>
      </c>
      <c r="C17" s="77" t="s">
        <v>17</v>
      </c>
      <c r="D17" s="78">
        <f>20*5.9</f>
        <v>118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112</v>
      </c>
      <c r="C18" s="82" t="s">
        <v>9</v>
      </c>
      <c r="D18" s="104">
        <v>14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93" customHeight="1" x14ac:dyDescent="0.25">
      <c r="A21" s="157" t="s">
        <v>8</v>
      </c>
      <c r="B21" s="76" t="s">
        <v>113</v>
      </c>
      <c r="C21" s="77" t="s">
        <v>13</v>
      </c>
      <c r="D21" s="78">
        <v>21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149</v>
      </c>
      <c r="C22" s="77" t="s">
        <v>13</v>
      </c>
      <c r="D22" s="78">
        <v>30</v>
      </c>
      <c r="E22" s="79">
        <v>0</v>
      </c>
      <c r="F22" s="80">
        <f t="shared" si="1"/>
        <v>0</v>
      </c>
    </row>
    <row r="23" spans="1:12" ht="81.75" customHeight="1" x14ac:dyDescent="0.25">
      <c r="A23" s="157" t="s">
        <v>10</v>
      </c>
      <c r="B23" s="113" t="s">
        <v>155</v>
      </c>
      <c r="C23" s="77" t="s">
        <v>13</v>
      </c>
      <c r="D23" s="78">
        <v>10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14</v>
      </c>
      <c r="B24" s="76" t="s">
        <v>116</v>
      </c>
      <c r="C24" s="77" t="s">
        <v>13</v>
      </c>
      <c r="D24" s="78">
        <v>61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18</v>
      </c>
      <c r="B25" s="84" t="s">
        <v>117</v>
      </c>
      <c r="C25" s="62" t="s">
        <v>9</v>
      </c>
      <c r="D25" s="83">
        <v>3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5.5*20</f>
        <v>110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3"/>
      <c r="B35" s="183"/>
      <c r="C35" s="183"/>
      <c r="D35" s="183"/>
      <c r="E35" s="184"/>
      <c r="F35" s="185"/>
    </row>
    <row r="36" spans="1:12" ht="14.25" customHeight="1" x14ac:dyDescent="0.25">
      <c r="A36" s="183"/>
      <c r="B36" s="183"/>
      <c r="C36" s="183"/>
      <c r="D36" s="183"/>
      <c r="E36" s="184"/>
      <c r="F36" s="185"/>
    </row>
    <row r="37" spans="1:12" ht="14.25" customHeight="1" x14ac:dyDescent="0.25">
      <c r="A37" s="183"/>
      <c r="B37" s="183"/>
      <c r="C37" s="183"/>
      <c r="D37" s="183"/>
      <c r="E37" s="184"/>
      <c r="F37" s="185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196" t="s">
        <v>135</v>
      </c>
      <c r="B39" s="196"/>
      <c r="C39" s="196"/>
      <c r="D39" s="196"/>
      <c r="E39" s="196"/>
      <c r="F39" s="196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197"/>
      <c r="H41" s="197"/>
      <c r="I41" s="197"/>
      <c r="J41" s="197"/>
      <c r="K41" s="197"/>
      <c r="L41" s="197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9"/>
      <c r="H42" s="189"/>
      <c r="I42" s="189"/>
      <c r="J42" s="189"/>
      <c r="K42" s="189"/>
      <c r="L42" s="189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9"/>
      <c r="H43" s="189"/>
      <c r="I43" s="189"/>
      <c r="J43" s="189"/>
      <c r="K43" s="189"/>
      <c r="L43" s="189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9"/>
      <c r="H44" s="189"/>
      <c r="I44" s="189"/>
      <c r="J44" s="189"/>
      <c r="K44" s="189"/>
      <c r="L44" s="189"/>
    </row>
    <row r="45" spans="1:12" x14ac:dyDescent="0.25">
      <c r="A45" s="198" t="s">
        <v>51</v>
      </c>
      <c r="B45" s="199"/>
      <c r="C45" s="199"/>
      <c r="D45" s="199"/>
      <c r="E45" s="200">
        <f>SUM(F40:F44)</f>
        <v>0</v>
      </c>
      <c r="F45" s="200"/>
      <c r="G45" s="34"/>
      <c r="H45" s="190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01"/>
      <c r="I46" s="201"/>
      <c r="J46" s="201"/>
      <c r="K46" s="201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02" t="s">
        <v>49</v>
      </c>
      <c r="B48" s="202"/>
      <c r="C48" s="202"/>
      <c r="D48" s="202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90"/>
      <c r="I49" s="148"/>
      <c r="J49" s="148"/>
      <c r="K49" s="149"/>
      <c r="L49" s="150"/>
    </row>
    <row r="50" spans="1:12" ht="15.75" thickBot="1" x14ac:dyDescent="0.3">
      <c r="A50" s="194" t="s">
        <v>47</v>
      </c>
      <c r="B50" s="194"/>
      <c r="C50" s="194"/>
      <c r="D50" s="194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195" t="s">
        <v>48</v>
      </c>
      <c r="B51" s="195"/>
      <c r="C51" s="195"/>
      <c r="D51" s="195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102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103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35433070866141736" header="0.31496062992125984" footer="0.31496062992125984"/>
  <pageSetup paperSize="9" scale="99" fitToHeight="0" orientation="portrait" r:id="rId1"/>
  <rowBreaks count="2" manualBreakCount="2">
    <brk id="19" max="5" man="1"/>
    <brk id="3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93" t="s">
        <v>201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8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118</v>
      </c>
      <c r="C7" s="11" t="s">
        <v>9</v>
      </c>
      <c r="D7" s="12">
        <v>7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28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SUM(F5:F7)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119</v>
      </c>
      <c r="C12" s="77" t="s">
        <v>17</v>
      </c>
      <c r="D12" s="78">
        <f>10.4*26</f>
        <v>270.40000000000003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120</v>
      </c>
      <c r="C13" s="82" t="s">
        <v>12</v>
      </c>
      <c r="D13" s="83">
        <f>2.7*26</f>
        <v>70.2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121</v>
      </c>
      <c r="C14" s="77" t="s">
        <v>17</v>
      </c>
      <c r="D14" s="78">
        <f>6*26</f>
        <v>156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122</v>
      </c>
      <c r="C15" s="77" t="s">
        <v>17</v>
      </c>
      <c r="D15" s="96">
        <f>(0.3*2.7)*26</f>
        <v>21.060000000000002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123</v>
      </c>
      <c r="C16" s="77" t="s">
        <v>17</v>
      </c>
      <c r="D16" s="78">
        <f>26*2</f>
        <v>52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124</v>
      </c>
      <c r="C17" s="77" t="s">
        <v>17</v>
      </c>
      <c r="D17" s="78">
        <f>26*5.9</f>
        <v>153.4</v>
      </c>
      <c r="E17" s="79">
        <v>0</v>
      </c>
      <c r="F17" s="80">
        <f t="shared" si="0"/>
        <v>0</v>
      </c>
    </row>
    <row r="18" spans="1:12" s="108" customFormat="1" ht="40.5" customHeight="1" x14ac:dyDescent="0.25">
      <c r="A18" s="75" t="s">
        <v>28</v>
      </c>
      <c r="B18" s="84" t="s">
        <v>125</v>
      </c>
      <c r="C18" s="82" t="s">
        <v>9</v>
      </c>
      <c r="D18" s="104">
        <v>18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5.75" customHeight="1" x14ac:dyDescent="0.25">
      <c r="A21" s="157" t="s">
        <v>8</v>
      </c>
      <c r="B21" s="76" t="s">
        <v>113</v>
      </c>
      <c r="C21" s="77" t="s">
        <v>13</v>
      </c>
      <c r="D21" s="78">
        <v>28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150</v>
      </c>
      <c r="C22" s="77" t="s">
        <v>13</v>
      </c>
      <c r="D22" s="78">
        <v>40</v>
      </c>
      <c r="E22" s="79">
        <v>0</v>
      </c>
      <c r="F22" s="80">
        <f t="shared" si="1"/>
        <v>0</v>
      </c>
    </row>
    <row r="23" spans="1:12" ht="83.25" customHeight="1" x14ac:dyDescent="0.25">
      <c r="A23" s="157" t="s">
        <v>14</v>
      </c>
      <c r="B23" s="113" t="s">
        <v>156</v>
      </c>
      <c r="C23" s="77" t="s">
        <v>13</v>
      </c>
      <c r="D23" s="78">
        <v>7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18</v>
      </c>
      <c r="B24" s="76" t="s">
        <v>116</v>
      </c>
      <c r="C24" s="77" t="s">
        <v>13</v>
      </c>
      <c r="D24" s="78">
        <v>16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29</v>
      </c>
      <c r="B25" s="84" t="s">
        <v>117</v>
      </c>
      <c r="C25" s="62" t="s">
        <v>9</v>
      </c>
      <c r="D25" s="83">
        <v>2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5.5*27</f>
        <v>148.5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3"/>
      <c r="B35" s="183"/>
      <c r="C35" s="183"/>
      <c r="D35" s="183"/>
      <c r="E35" s="184"/>
      <c r="F35" s="185"/>
    </row>
    <row r="36" spans="1:12" ht="14.25" customHeight="1" x14ac:dyDescent="0.25">
      <c r="A36" s="183"/>
      <c r="B36" s="183"/>
      <c r="C36" s="183"/>
      <c r="D36" s="183"/>
      <c r="E36" s="184"/>
      <c r="F36" s="185"/>
    </row>
    <row r="37" spans="1:12" ht="14.25" customHeight="1" x14ac:dyDescent="0.25">
      <c r="A37" s="183"/>
      <c r="B37" s="183"/>
      <c r="C37" s="183"/>
      <c r="D37" s="183"/>
      <c r="E37" s="184"/>
      <c r="F37" s="185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196" t="s">
        <v>136</v>
      </c>
      <c r="B39" s="196"/>
      <c r="C39" s="196"/>
      <c r="D39" s="196"/>
      <c r="E39" s="196"/>
      <c r="F39" s="196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197"/>
      <c r="H41" s="197"/>
      <c r="I41" s="197"/>
      <c r="J41" s="197"/>
      <c r="K41" s="197"/>
      <c r="L41" s="197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9"/>
      <c r="H42" s="189"/>
      <c r="I42" s="189"/>
      <c r="J42" s="189"/>
      <c r="K42" s="189"/>
      <c r="L42" s="189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9"/>
      <c r="H43" s="189"/>
      <c r="I43" s="189"/>
      <c r="J43" s="189"/>
      <c r="K43" s="189"/>
      <c r="L43" s="189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9"/>
      <c r="H44" s="189"/>
      <c r="I44" s="189"/>
      <c r="J44" s="189"/>
      <c r="K44" s="189"/>
      <c r="L44" s="189"/>
    </row>
    <row r="45" spans="1:12" x14ac:dyDescent="0.25">
      <c r="A45" s="198" t="s">
        <v>51</v>
      </c>
      <c r="B45" s="199"/>
      <c r="C45" s="199"/>
      <c r="D45" s="199"/>
      <c r="E45" s="200">
        <f>SUM(F40:F44)</f>
        <v>0</v>
      </c>
      <c r="F45" s="200"/>
      <c r="G45" s="34"/>
      <c r="H45" s="190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01"/>
      <c r="I46" s="201"/>
      <c r="J46" s="201"/>
      <c r="K46" s="201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02" t="s">
        <v>49</v>
      </c>
      <c r="B48" s="202"/>
      <c r="C48" s="202"/>
      <c r="D48" s="202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90"/>
      <c r="I49" s="148"/>
      <c r="J49" s="148"/>
      <c r="K49" s="149"/>
      <c r="L49" s="150"/>
    </row>
    <row r="50" spans="1:12" ht="15.75" thickBot="1" x14ac:dyDescent="0.3">
      <c r="A50" s="194" t="s">
        <v>47</v>
      </c>
      <c r="B50" s="194"/>
      <c r="C50" s="194"/>
      <c r="D50" s="194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195" t="s">
        <v>48</v>
      </c>
      <c r="B51" s="195"/>
      <c r="C51" s="195"/>
      <c r="D51" s="195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102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103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55118110236220474" header="0.31496062992125984" footer="0.31496062992125984"/>
  <pageSetup orientation="portrait" r:id="rId1"/>
  <rowBreaks count="1" manualBreakCount="1">
    <brk id="1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93" t="s">
        <v>126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12.75" customHeight="1" x14ac:dyDescent="0.25">
      <c r="A6" s="9" t="s">
        <v>8</v>
      </c>
      <c r="B6" s="85" t="s">
        <v>33</v>
      </c>
      <c r="C6" s="86" t="s">
        <v>34</v>
      </c>
      <c r="D6" s="86">
        <v>10</v>
      </c>
      <c r="E6" s="87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32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28.5" customHeight="1" x14ac:dyDescent="0.25">
      <c r="A8" s="9" t="s">
        <v>14</v>
      </c>
      <c r="B8" s="10" t="s">
        <v>127</v>
      </c>
      <c r="C8" s="11" t="s">
        <v>9</v>
      </c>
      <c r="D8" s="12">
        <v>8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SUM(F6:F8)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128</v>
      </c>
      <c r="C12" s="77" t="s">
        <v>17</v>
      </c>
      <c r="D12" s="78">
        <f>16.6*25</f>
        <v>415.00000000000006</v>
      </c>
      <c r="E12" s="79">
        <v>0</v>
      </c>
      <c r="F12" s="80">
        <f t="shared" ref="F12:F22" si="0">D12*E12</f>
        <v>0</v>
      </c>
    </row>
    <row r="13" spans="1:6" ht="28.5" customHeight="1" x14ac:dyDescent="0.25">
      <c r="A13" s="75" t="s">
        <v>10</v>
      </c>
      <c r="B13" s="81" t="s">
        <v>129</v>
      </c>
      <c r="C13" s="82" t="s">
        <v>12</v>
      </c>
      <c r="D13" s="83">
        <f>1.35*25</f>
        <v>33.75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131</v>
      </c>
      <c r="C14" s="77" t="s">
        <v>17</v>
      </c>
      <c r="D14" s="78">
        <f>3*25</f>
        <v>75</v>
      </c>
      <c r="E14" s="79">
        <v>0</v>
      </c>
      <c r="F14" s="80">
        <f t="shared" si="0"/>
        <v>0</v>
      </c>
    </row>
    <row r="15" spans="1:6" ht="38.25" customHeight="1" x14ac:dyDescent="0.25">
      <c r="A15" s="75" t="s">
        <v>18</v>
      </c>
      <c r="B15" s="76" t="s">
        <v>145</v>
      </c>
      <c r="C15" s="77" t="s">
        <v>17</v>
      </c>
      <c r="D15" s="78">
        <f>25*1.5*0.3</f>
        <v>11.25</v>
      </c>
      <c r="E15" s="79">
        <v>0</v>
      </c>
      <c r="F15" s="80">
        <f t="shared" si="0"/>
        <v>0</v>
      </c>
    </row>
    <row r="16" spans="1:6" ht="45.75" customHeight="1" x14ac:dyDescent="0.25">
      <c r="A16" s="75" t="s">
        <v>29</v>
      </c>
      <c r="B16" s="76" t="s">
        <v>132</v>
      </c>
      <c r="C16" s="77" t="s">
        <v>17</v>
      </c>
      <c r="D16" s="96">
        <f>(0.3*1.35)*25</f>
        <v>10.125</v>
      </c>
      <c r="E16" s="97">
        <v>0</v>
      </c>
      <c r="F16" s="98">
        <f t="shared" si="0"/>
        <v>0</v>
      </c>
    </row>
    <row r="17" spans="1:12" ht="56.25" customHeight="1" x14ac:dyDescent="0.25">
      <c r="A17" s="75" t="s">
        <v>30</v>
      </c>
      <c r="B17" s="76" t="s">
        <v>154</v>
      </c>
      <c r="C17" s="77" t="s">
        <v>17</v>
      </c>
      <c r="D17" s="78">
        <f>25*3.2</f>
        <v>80</v>
      </c>
      <c r="E17" s="79">
        <v>0</v>
      </c>
      <c r="F17" s="80">
        <f t="shared" si="0"/>
        <v>0</v>
      </c>
    </row>
    <row r="18" spans="1:12" ht="51.75" x14ac:dyDescent="0.25">
      <c r="A18" s="75" t="s">
        <v>28</v>
      </c>
      <c r="B18" s="76" t="s">
        <v>133</v>
      </c>
      <c r="C18" s="77" t="s">
        <v>17</v>
      </c>
      <c r="D18" s="78">
        <f>25*13.2</f>
        <v>330</v>
      </c>
      <c r="E18" s="79">
        <v>0</v>
      </c>
      <c r="F18" s="80">
        <f t="shared" si="0"/>
        <v>0</v>
      </c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9.5" customHeight="1" x14ac:dyDescent="0.25">
      <c r="A20" s="75"/>
      <c r="B20" s="76"/>
      <c r="C20" s="77"/>
      <c r="D20" s="78"/>
      <c r="E20" s="99"/>
      <c r="F20" s="100"/>
    </row>
    <row r="21" spans="1:12" ht="19.5" customHeight="1" x14ac:dyDescent="0.25">
      <c r="A21" s="101" t="s">
        <v>16</v>
      </c>
      <c r="B21" s="102" t="s">
        <v>45</v>
      </c>
      <c r="C21" s="77"/>
      <c r="D21" s="78"/>
      <c r="E21" s="79"/>
      <c r="F21" s="80"/>
    </row>
    <row r="22" spans="1:12" ht="45.75" customHeight="1" x14ac:dyDescent="0.25">
      <c r="A22" s="75" t="s">
        <v>8</v>
      </c>
      <c r="B22" s="10" t="s">
        <v>15</v>
      </c>
      <c r="C22" s="11" t="s">
        <v>12</v>
      </c>
      <c r="D22" s="12">
        <f>6*25</f>
        <v>150</v>
      </c>
      <c r="E22" s="13">
        <v>0</v>
      </c>
      <c r="F22" s="156">
        <f t="shared" si="0"/>
        <v>0</v>
      </c>
    </row>
    <row r="23" spans="1:12" x14ac:dyDescent="0.25">
      <c r="A23" s="56"/>
      <c r="B23" s="56"/>
      <c r="C23" s="56"/>
      <c r="D23" s="56"/>
      <c r="E23" s="99" t="s">
        <v>38</v>
      </c>
      <c r="F23" s="16">
        <f>F22</f>
        <v>0</v>
      </c>
    </row>
    <row r="24" spans="1:12" x14ac:dyDescent="0.25">
      <c r="A24" s="20" t="s">
        <v>19</v>
      </c>
      <c r="B24" s="21" t="s">
        <v>20</v>
      </c>
      <c r="C24" s="22"/>
      <c r="D24" s="23"/>
      <c r="E24" s="24"/>
      <c r="F24" s="25"/>
    </row>
    <row r="25" spans="1:12" ht="77.25" x14ac:dyDescent="0.25">
      <c r="A25" s="9" t="s">
        <v>8</v>
      </c>
      <c r="B25" s="10" t="s">
        <v>21</v>
      </c>
      <c r="C25" s="19" t="s">
        <v>41</v>
      </c>
      <c r="D25" s="26">
        <v>16</v>
      </c>
      <c r="E25" s="27">
        <v>0</v>
      </c>
      <c r="F25" s="14">
        <f>D25*E25</f>
        <v>0</v>
      </c>
    </row>
    <row r="26" spans="1:12" s="125" customFormat="1" ht="15" customHeight="1" x14ac:dyDescent="0.2">
      <c r="A26" s="119" t="s">
        <v>10</v>
      </c>
      <c r="B26" s="123" t="s">
        <v>50</v>
      </c>
      <c r="C26" s="120" t="s">
        <v>43</v>
      </c>
      <c r="D26" s="121">
        <v>160</v>
      </c>
      <c r="E26" s="122">
        <v>0</v>
      </c>
      <c r="F26" s="124">
        <f>D26*E26</f>
        <v>0</v>
      </c>
    </row>
    <row r="27" spans="1:12" ht="41.25" customHeight="1" x14ac:dyDescent="0.25">
      <c r="A27" s="119" t="s">
        <v>14</v>
      </c>
      <c r="B27" s="114" t="s">
        <v>22</v>
      </c>
      <c r="C27" s="115" t="s">
        <v>9</v>
      </c>
      <c r="D27" s="116">
        <v>1</v>
      </c>
      <c r="E27" s="117">
        <v>0</v>
      </c>
      <c r="F27" s="124">
        <f>D27*E27</f>
        <v>0</v>
      </c>
    </row>
    <row r="28" spans="1:12" ht="14.25" customHeight="1" x14ac:dyDescent="0.25">
      <c r="A28" s="118"/>
      <c r="B28" s="118"/>
      <c r="C28" s="118"/>
      <c r="D28" s="118"/>
      <c r="E28" s="99" t="s">
        <v>39</v>
      </c>
      <c r="F28" s="16">
        <f>SUM(F25:F27)</f>
        <v>0</v>
      </c>
    </row>
    <row r="29" spans="1:12" x14ac:dyDescent="0.25">
      <c r="A29" s="28"/>
      <c r="B29" s="29"/>
      <c r="C29" s="30"/>
      <c r="D29" s="31"/>
      <c r="E29" s="32"/>
      <c r="F29" s="33"/>
    </row>
    <row r="30" spans="1:12" x14ac:dyDescent="0.25">
      <c r="A30" s="28"/>
      <c r="B30" s="29"/>
      <c r="C30" s="30"/>
      <c r="D30" s="31"/>
      <c r="E30" s="32"/>
      <c r="F30" s="33"/>
    </row>
    <row r="31" spans="1:12" x14ac:dyDescent="0.25">
      <c r="A31" s="28"/>
      <c r="B31" s="29"/>
      <c r="C31" s="30"/>
      <c r="D31" s="31"/>
      <c r="E31" s="32"/>
      <c r="F31" s="33"/>
    </row>
    <row r="32" spans="1:12" ht="15.75" x14ac:dyDescent="0.25">
      <c r="A32" s="203" t="s">
        <v>137</v>
      </c>
      <c r="B32" s="196"/>
      <c r="C32" s="196"/>
      <c r="D32" s="196"/>
      <c r="E32" s="196"/>
      <c r="F32" s="196"/>
      <c r="G32" s="28"/>
      <c r="H32" s="29"/>
      <c r="I32" s="30"/>
      <c r="J32" s="31"/>
      <c r="K32" s="32"/>
      <c r="L32" s="33"/>
    </row>
    <row r="33" spans="1:12" ht="15.75" customHeight="1" x14ac:dyDescent="0.25">
      <c r="A33" s="126" t="s">
        <v>6</v>
      </c>
      <c r="B33" s="154" t="s">
        <v>7</v>
      </c>
      <c r="C33" s="127"/>
      <c r="D33" s="128"/>
      <c r="E33" s="129"/>
      <c r="F33" s="130">
        <f>F9</f>
        <v>0</v>
      </c>
      <c r="G33" s="28"/>
      <c r="H33" s="29"/>
      <c r="I33" s="30"/>
      <c r="J33" s="31"/>
      <c r="K33" s="32"/>
      <c r="L33" s="33"/>
    </row>
    <row r="34" spans="1:12" ht="15.75" customHeight="1" x14ac:dyDescent="0.25">
      <c r="A34" s="131" t="s">
        <v>11</v>
      </c>
      <c r="B34" s="155" t="str">
        <f>B11</f>
        <v>GRADBENA IN ZEMELJSKA DELA</v>
      </c>
      <c r="C34" s="132"/>
      <c r="D34" s="133"/>
      <c r="E34" s="134"/>
      <c r="F34" s="135">
        <f>F19</f>
        <v>0</v>
      </c>
      <c r="G34" s="197"/>
      <c r="H34" s="197"/>
      <c r="I34" s="197"/>
      <c r="J34" s="197"/>
      <c r="K34" s="197"/>
      <c r="L34" s="197"/>
    </row>
    <row r="35" spans="1:12" ht="15.75" customHeight="1" x14ac:dyDescent="0.25">
      <c r="A35" s="131" t="s">
        <v>19</v>
      </c>
      <c r="B35" s="155" t="str">
        <f>B21</f>
        <v>ZUNANJA UREDITEV</v>
      </c>
      <c r="C35" s="132"/>
      <c r="D35" s="133"/>
      <c r="E35" s="134"/>
      <c r="F35" s="135">
        <f>F23</f>
        <v>0</v>
      </c>
      <c r="G35" s="172"/>
      <c r="H35" s="172"/>
      <c r="I35" s="172"/>
      <c r="J35" s="172"/>
      <c r="K35" s="172"/>
      <c r="L35" s="172"/>
    </row>
    <row r="36" spans="1:12" ht="15.75" customHeight="1" x14ac:dyDescent="0.25">
      <c r="A36" s="136" t="s">
        <v>25</v>
      </c>
      <c r="B36" s="155" t="str">
        <f>B24</f>
        <v>OSTALI STROŠKI</v>
      </c>
      <c r="C36" s="132"/>
      <c r="D36" s="133"/>
      <c r="E36" s="134"/>
      <c r="F36" s="135">
        <f>F28</f>
        <v>0</v>
      </c>
      <c r="G36" s="172"/>
      <c r="H36" s="172"/>
      <c r="I36" s="172"/>
      <c r="J36" s="172"/>
      <c r="K36" s="172"/>
      <c r="L36" s="172"/>
    </row>
    <row r="37" spans="1:12" x14ac:dyDescent="0.25">
      <c r="A37" s="198" t="s">
        <v>51</v>
      </c>
      <c r="B37" s="199"/>
      <c r="C37" s="199"/>
      <c r="D37" s="199"/>
      <c r="E37" s="200">
        <f>SUM(F33:F36)</f>
        <v>0</v>
      </c>
      <c r="F37" s="200"/>
      <c r="G37" s="34"/>
      <c r="H37" s="171"/>
      <c r="I37" s="35"/>
      <c r="J37" s="36"/>
      <c r="K37" s="15"/>
      <c r="L37" s="37"/>
    </row>
    <row r="38" spans="1:12" x14ac:dyDescent="0.25">
      <c r="A38" s="112"/>
      <c r="D38" s="137"/>
      <c r="F38" s="138"/>
      <c r="G38" s="34"/>
      <c r="H38" s="201"/>
      <c r="I38" s="201"/>
      <c r="J38" s="201"/>
      <c r="K38" s="201"/>
      <c r="L38" s="37"/>
    </row>
    <row r="39" spans="1:12" x14ac:dyDescent="0.25">
      <c r="A39" s="139" t="s">
        <v>42</v>
      </c>
      <c r="B39" s="140" t="s">
        <v>46</v>
      </c>
      <c r="C39" s="141"/>
      <c r="D39" s="142"/>
      <c r="E39" s="143"/>
      <c r="F39" s="153">
        <f>E37*0.1</f>
        <v>0</v>
      </c>
      <c r="G39" s="34"/>
      <c r="H39" s="38"/>
      <c r="I39" s="35"/>
      <c r="J39" s="36"/>
      <c r="K39" s="15"/>
      <c r="L39" s="37"/>
    </row>
    <row r="40" spans="1:12" x14ac:dyDescent="0.25">
      <c r="A40" s="202" t="s">
        <v>49</v>
      </c>
      <c r="B40" s="202"/>
      <c r="C40" s="202"/>
      <c r="D40" s="202"/>
      <c r="F40" s="144">
        <f>SUM(E37+F39)</f>
        <v>0</v>
      </c>
      <c r="G40" s="34"/>
      <c r="H40" s="38"/>
      <c r="I40" s="35"/>
      <c r="J40" s="36"/>
      <c r="K40" s="15"/>
      <c r="L40" s="37"/>
    </row>
    <row r="41" spans="1:12" x14ac:dyDescent="0.25">
      <c r="A41" s="112"/>
      <c r="D41" s="137"/>
      <c r="F41" s="138"/>
      <c r="G41" s="147"/>
      <c r="H41" s="171"/>
      <c r="I41" s="148"/>
      <c r="J41" s="148"/>
      <c r="K41" s="149"/>
      <c r="L41" s="150"/>
    </row>
    <row r="42" spans="1:12" ht="15.75" thickBot="1" x14ac:dyDescent="0.3">
      <c r="A42" s="194" t="s">
        <v>47</v>
      </c>
      <c r="B42" s="194"/>
      <c r="C42" s="194"/>
      <c r="D42" s="194"/>
      <c r="E42" s="145"/>
      <c r="F42" s="146">
        <f>F40*0.22</f>
        <v>0</v>
      </c>
      <c r="G42" s="151"/>
      <c r="H42" s="60"/>
      <c r="I42" s="61"/>
      <c r="J42" s="61"/>
      <c r="K42" s="152"/>
      <c r="L42" s="15"/>
    </row>
    <row r="43" spans="1:12" ht="15.75" thickTop="1" x14ac:dyDescent="0.25">
      <c r="A43" s="195" t="s">
        <v>48</v>
      </c>
      <c r="B43" s="195"/>
      <c r="C43" s="195"/>
      <c r="D43" s="195"/>
      <c r="F43" s="144">
        <f>SUM(F42+F40)</f>
        <v>0</v>
      </c>
      <c r="G43" s="42"/>
      <c r="H43" s="46"/>
      <c r="I43" s="47"/>
      <c r="J43" s="47"/>
      <c r="K43" s="48"/>
      <c r="L43" s="1"/>
    </row>
    <row r="44" spans="1:12" x14ac:dyDescent="0.25">
      <c r="A44" s="39"/>
      <c r="B44" s="43"/>
      <c r="C44" s="44"/>
      <c r="D44" s="44"/>
      <c r="E44" s="45"/>
      <c r="F44" s="1"/>
    </row>
    <row r="45" spans="1:12" x14ac:dyDescent="0.25">
      <c r="A45" s="39"/>
      <c r="B45" s="40" t="s">
        <v>102</v>
      </c>
      <c r="C45" s="41"/>
      <c r="D45" s="41"/>
      <c r="E45" s="49"/>
      <c r="F45" s="50" t="s">
        <v>26</v>
      </c>
    </row>
    <row r="46" spans="1:12" x14ac:dyDescent="0.25">
      <c r="A46" s="1"/>
      <c r="B46" s="43"/>
      <c r="C46" s="44"/>
      <c r="D46" s="44"/>
      <c r="E46" s="45"/>
      <c r="F46" s="1"/>
    </row>
    <row r="47" spans="1:12" x14ac:dyDescent="0.25">
      <c r="A47" s="1"/>
      <c r="B47" s="40" t="s">
        <v>103</v>
      </c>
      <c r="C47" s="41"/>
      <c r="D47" s="41"/>
      <c r="E47" s="49"/>
      <c r="F47" s="50" t="s">
        <v>27</v>
      </c>
    </row>
    <row r="48" spans="1:12" x14ac:dyDescent="0.25">
      <c r="A48" s="1"/>
      <c r="B48" s="43"/>
      <c r="C48" s="44"/>
      <c r="D48" s="44"/>
      <c r="E48" s="45"/>
      <c r="F48" s="1"/>
    </row>
  </sheetData>
  <mergeCells count="9">
    <mergeCell ref="A1:F1"/>
    <mergeCell ref="A42:D42"/>
    <mergeCell ref="A43:D43"/>
    <mergeCell ref="A32:F32"/>
    <mergeCell ref="G34:L34"/>
    <mergeCell ref="A37:D37"/>
    <mergeCell ref="E37:F37"/>
    <mergeCell ref="H38:K38"/>
    <mergeCell ref="A40:D40"/>
  </mergeCells>
  <pageMargins left="0.59055118110236227" right="0.39370078740157483" top="0.74803149606299213" bottom="0.55118110236220474" header="0.31496062992125984" footer="0.31496062992125984"/>
  <pageSetup orientation="portrait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5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5.25" customHeight="1" x14ac:dyDescent="0.25">
      <c r="A1" s="193" t="s">
        <v>138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12.75" customHeight="1" x14ac:dyDescent="0.25">
      <c r="A6" s="9" t="s">
        <v>8</v>
      </c>
      <c r="B6" s="85" t="s">
        <v>33</v>
      </c>
      <c r="C6" s="86" t="s">
        <v>34</v>
      </c>
      <c r="D6" s="86">
        <v>20</v>
      </c>
      <c r="E6" s="87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32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28.5" customHeight="1" x14ac:dyDescent="0.25">
      <c r="A8" s="9" t="s">
        <v>14</v>
      </c>
      <c r="B8" s="10" t="s">
        <v>139</v>
      </c>
      <c r="C8" s="11" t="s">
        <v>9</v>
      </c>
      <c r="D8" s="12">
        <v>12</v>
      </c>
      <c r="E8" s="13">
        <v>0</v>
      </c>
      <c r="F8" s="14">
        <f>D8*E8</f>
        <v>0</v>
      </c>
    </row>
    <row r="9" spans="1:6" ht="17.25" customHeight="1" x14ac:dyDescent="0.25">
      <c r="A9" s="9" t="s">
        <v>18</v>
      </c>
      <c r="B9" s="10" t="s">
        <v>58</v>
      </c>
      <c r="C9" s="11" t="s">
        <v>13</v>
      </c>
      <c r="D9" s="12">
        <v>62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140</v>
      </c>
      <c r="C13" s="77" t="s">
        <v>17</v>
      </c>
      <c r="D13" s="78">
        <f>7.8*60</f>
        <v>468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141</v>
      </c>
      <c r="C14" s="82" t="s">
        <v>12</v>
      </c>
      <c r="D14" s="83">
        <f>1.9*60</f>
        <v>114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14</v>
      </c>
      <c r="B15" s="76" t="s">
        <v>142</v>
      </c>
      <c r="C15" s="77" t="s">
        <v>17</v>
      </c>
      <c r="D15" s="78">
        <f>3.3*60</f>
        <v>198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143</v>
      </c>
      <c r="C16" s="77" t="s">
        <v>17</v>
      </c>
      <c r="D16" s="78">
        <f>60*2.2*0.3</f>
        <v>39.6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144</v>
      </c>
      <c r="C17" s="77" t="s">
        <v>17</v>
      </c>
      <c r="D17" s="96">
        <f>(0.5*1.9)*60</f>
        <v>57</v>
      </c>
      <c r="E17" s="97">
        <v>0</v>
      </c>
      <c r="F17" s="98">
        <f t="shared" si="0"/>
        <v>0</v>
      </c>
    </row>
    <row r="18" spans="1:12" ht="51" customHeight="1" x14ac:dyDescent="0.25">
      <c r="A18" s="75" t="s">
        <v>30</v>
      </c>
      <c r="B18" s="76" t="s">
        <v>146</v>
      </c>
      <c r="C18" s="77" t="s">
        <v>17</v>
      </c>
      <c r="D18" s="78">
        <f>60*3.6</f>
        <v>216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147</v>
      </c>
      <c r="C19" s="77" t="s">
        <v>17</v>
      </c>
      <c r="D19" s="78">
        <f>2.8*60</f>
        <v>168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103" t="s">
        <v>148</v>
      </c>
      <c r="C20" s="82" t="s">
        <v>9</v>
      </c>
      <c r="D20" s="104">
        <v>81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152</v>
      </c>
      <c r="C23" s="77" t="s">
        <v>13</v>
      </c>
      <c r="D23" s="78">
        <v>61</v>
      </c>
      <c r="E23" s="79">
        <v>0</v>
      </c>
      <c r="F23" s="80">
        <f t="shared" ref="F23:F24" si="1">D23*E23</f>
        <v>0</v>
      </c>
    </row>
    <row r="24" spans="1:12" ht="93" customHeight="1" x14ac:dyDescent="0.25">
      <c r="A24" s="157" t="s">
        <v>10</v>
      </c>
      <c r="B24" s="76" t="s">
        <v>151</v>
      </c>
      <c r="C24" s="77" t="s">
        <v>13</v>
      </c>
      <c r="D24" s="78">
        <v>70</v>
      </c>
      <c r="E24" s="79">
        <v>0</v>
      </c>
      <c r="F24" s="80">
        <f t="shared" si="1"/>
        <v>0</v>
      </c>
    </row>
    <row r="25" spans="1:12" ht="66" customHeight="1" x14ac:dyDescent="0.25">
      <c r="A25" s="157" t="s">
        <v>14</v>
      </c>
      <c r="B25" s="113" t="s">
        <v>156</v>
      </c>
      <c r="C25" s="77" t="s">
        <v>13</v>
      </c>
      <c r="D25" s="78">
        <v>7</v>
      </c>
      <c r="E25" s="79">
        <v>0</v>
      </c>
      <c r="F25" s="80">
        <f t="shared" ref="F25" si="2">D25*E25</f>
        <v>0</v>
      </c>
    </row>
    <row r="26" spans="1:12" ht="57.75" customHeight="1" x14ac:dyDescent="0.25">
      <c r="A26" s="157" t="s">
        <v>18</v>
      </c>
      <c r="B26" s="76" t="s">
        <v>153</v>
      </c>
      <c r="C26" s="77" t="s">
        <v>13</v>
      </c>
      <c r="D26" s="78">
        <v>37</v>
      </c>
      <c r="E26" s="79">
        <v>0</v>
      </c>
      <c r="F26" s="80">
        <f t="shared" si="0"/>
        <v>0</v>
      </c>
    </row>
    <row r="27" spans="1:12" ht="66.75" customHeight="1" x14ac:dyDescent="0.25">
      <c r="A27" s="157" t="s">
        <v>29</v>
      </c>
      <c r="B27" s="84" t="s">
        <v>64</v>
      </c>
      <c r="C27" s="62" t="s">
        <v>9</v>
      </c>
      <c r="D27" s="83">
        <v>2</v>
      </c>
      <c r="E27" s="63">
        <v>0</v>
      </c>
      <c r="F27" s="105">
        <f t="shared" si="0"/>
        <v>0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9.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45.75" customHeight="1" x14ac:dyDescent="0.25">
      <c r="A30" s="75" t="s">
        <v>8</v>
      </c>
      <c r="B30" s="10" t="s">
        <v>15</v>
      </c>
      <c r="C30" s="11" t="s">
        <v>12</v>
      </c>
      <c r="D30" s="12">
        <v>100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ht="77.25" x14ac:dyDescent="0.25">
      <c r="A33" s="9" t="s">
        <v>8</v>
      </c>
      <c r="B33" s="10" t="s">
        <v>21</v>
      </c>
      <c r="C33" s="19" t="s">
        <v>41</v>
      </c>
      <c r="D33" s="26">
        <v>16</v>
      </c>
      <c r="E33" s="27">
        <v>0</v>
      </c>
      <c r="F33" s="14">
        <f>D33*E33</f>
        <v>0</v>
      </c>
    </row>
    <row r="34" spans="1:12" s="125" customFormat="1" ht="15" customHeight="1" x14ac:dyDescent="0.2">
      <c r="A34" s="119" t="s">
        <v>10</v>
      </c>
      <c r="B34" s="123" t="s">
        <v>50</v>
      </c>
      <c r="C34" s="120" t="s">
        <v>43</v>
      </c>
      <c r="D34" s="121">
        <v>160</v>
      </c>
      <c r="E34" s="122">
        <v>0</v>
      </c>
      <c r="F34" s="124">
        <f>D34*E34</f>
        <v>0</v>
      </c>
    </row>
    <row r="35" spans="1:12" ht="41.2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ht="14.25" customHeight="1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28"/>
      <c r="B37" s="29"/>
      <c r="C37" s="30"/>
      <c r="D37" s="31"/>
      <c r="E37" s="32"/>
      <c r="F37" s="33"/>
    </row>
    <row r="38" spans="1:12" ht="15.75" x14ac:dyDescent="0.25">
      <c r="A38" s="203" t="s">
        <v>202</v>
      </c>
      <c r="B38" s="196"/>
      <c r="C38" s="196"/>
      <c r="D38" s="196"/>
      <c r="E38" s="196"/>
      <c r="F38" s="196"/>
      <c r="G38" s="28"/>
      <c r="H38" s="29"/>
      <c r="I38" s="30"/>
      <c r="J38" s="31"/>
      <c r="K38" s="32"/>
      <c r="L38" s="33"/>
    </row>
    <row r="39" spans="1:12" ht="15.75" customHeight="1" x14ac:dyDescent="0.25">
      <c r="A39" s="126" t="s">
        <v>6</v>
      </c>
      <c r="B39" s="154" t="s">
        <v>7</v>
      </c>
      <c r="C39" s="127"/>
      <c r="D39" s="128"/>
      <c r="E39" s="129"/>
      <c r="F39" s="130">
        <f>F10</f>
        <v>0</v>
      </c>
      <c r="G39" s="28"/>
      <c r="H39" s="29"/>
      <c r="I39" s="30"/>
      <c r="J39" s="31"/>
      <c r="K39" s="32"/>
      <c r="L39" s="33"/>
    </row>
    <row r="40" spans="1:12" ht="15.75" customHeight="1" x14ac:dyDescent="0.25">
      <c r="A40" s="131" t="s">
        <v>11</v>
      </c>
      <c r="B40" s="155" t="str">
        <f>B12</f>
        <v>GRADBENA IN ZEMELJSKA DELA</v>
      </c>
      <c r="C40" s="132"/>
      <c r="D40" s="133"/>
      <c r="E40" s="134"/>
      <c r="F40" s="135">
        <f>F21</f>
        <v>0</v>
      </c>
      <c r="G40" s="197"/>
      <c r="H40" s="197"/>
      <c r="I40" s="197"/>
      <c r="J40" s="197"/>
      <c r="K40" s="197"/>
      <c r="L40" s="197"/>
    </row>
    <row r="41" spans="1:12" ht="15.75" customHeight="1" x14ac:dyDescent="0.25">
      <c r="A41" s="131" t="s">
        <v>16</v>
      </c>
      <c r="B41" s="155" t="str">
        <f>B22</f>
        <v>ODVODNJA IN DRENIRANJE</v>
      </c>
      <c r="C41" s="132"/>
      <c r="D41" s="133"/>
      <c r="E41" s="134"/>
      <c r="F41" s="135">
        <f>F28</f>
        <v>0</v>
      </c>
      <c r="G41" s="88"/>
      <c r="H41" s="88"/>
      <c r="I41" s="88"/>
      <c r="J41" s="88"/>
      <c r="K41" s="88"/>
      <c r="L41" s="88"/>
    </row>
    <row r="42" spans="1:12" ht="15.75" customHeight="1" x14ac:dyDescent="0.25">
      <c r="A42" s="131" t="s">
        <v>19</v>
      </c>
      <c r="B42" s="155" t="str">
        <f>B29</f>
        <v>ZUNANJA UREDITEV</v>
      </c>
      <c r="C42" s="132"/>
      <c r="D42" s="133"/>
      <c r="E42" s="134"/>
      <c r="F42" s="135">
        <f>F31</f>
        <v>0</v>
      </c>
      <c r="G42" s="88"/>
      <c r="H42" s="88"/>
      <c r="I42" s="88"/>
      <c r="J42" s="88"/>
      <c r="K42" s="88"/>
      <c r="L42" s="88"/>
    </row>
    <row r="43" spans="1:12" ht="15.75" customHeight="1" x14ac:dyDescent="0.25">
      <c r="A43" s="136" t="s">
        <v>25</v>
      </c>
      <c r="B43" s="155" t="str">
        <f>B32</f>
        <v>OSTALI STROŠKI</v>
      </c>
      <c r="C43" s="132"/>
      <c r="D43" s="133"/>
      <c r="E43" s="134"/>
      <c r="F43" s="135">
        <f>F36</f>
        <v>0</v>
      </c>
      <c r="G43" s="88"/>
      <c r="H43" s="88"/>
      <c r="I43" s="88"/>
      <c r="J43" s="88"/>
      <c r="K43" s="88"/>
      <c r="L43" s="88"/>
    </row>
    <row r="44" spans="1:12" x14ac:dyDescent="0.25">
      <c r="A44" s="198" t="s">
        <v>51</v>
      </c>
      <c r="B44" s="199"/>
      <c r="C44" s="199"/>
      <c r="D44" s="199"/>
      <c r="E44" s="200">
        <f>SUM(F39:F43)</f>
        <v>0</v>
      </c>
      <c r="F44" s="200"/>
      <c r="G44" s="34"/>
      <c r="H44" s="89"/>
      <c r="I44" s="35"/>
      <c r="J44" s="36"/>
      <c r="K44" s="15"/>
      <c r="L44" s="37"/>
    </row>
    <row r="45" spans="1:12" x14ac:dyDescent="0.25">
      <c r="A45" s="112"/>
      <c r="D45" s="137"/>
      <c r="F45" s="138"/>
      <c r="G45" s="34"/>
      <c r="H45" s="201"/>
      <c r="I45" s="201"/>
      <c r="J45" s="201"/>
      <c r="K45" s="201"/>
      <c r="L45" s="37"/>
    </row>
    <row r="46" spans="1:12" x14ac:dyDescent="0.25">
      <c r="A46" s="139" t="s">
        <v>42</v>
      </c>
      <c r="B46" s="140" t="s">
        <v>46</v>
      </c>
      <c r="C46" s="141"/>
      <c r="D46" s="142"/>
      <c r="E46" s="143"/>
      <c r="F46" s="153">
        <f>E44*0.1</f>
        <v>0</v>
      </c>
      <c r="G46" s="34"/>
      <c r="H46" s="38"/>
      <c r="I46" s="35"/>
      <c r="J46" s="36"/>
      <c r="K46" s="15"/>
      <c r="L46" s="37"/>
    </row>
    <row r="47" spans="1:12" x14ac:dyDescent="0.25">
      <c r="A47" s="202" t="s">
        <v>49</v>
      </c>
      <c r="B47" s="202"/>
      <c r="C47" s="202"/>
      <c r="D47" s="202"/>
      <c r="F47" s="144">
        <f>SUM(E44+F46)</f>
        <v>0</v>
      </c>
      <c r="G47" s="34"/>
      <c r="H47" s="38"/>
      <c r="I47" s="35"/>
      <c r="J47" s="36"/>
      <c r="K47" s="15"/>
      <c r="L47" s="37"/>
    </row>
    <row r="48" spans="1:12" x14ac:dyDescent="0.25">
      <c r="A48" s="112"/>
      <c r="D48" s="137"/>
      <c r="F48" s="138"/>
      <c r="G48" s="147"/>
      <c r="H48" s="89"/>
      <c r="I48" s="148"/>
      <c r="J48" s="148"/>
      <c r="K48" s="149"/>
      <c r="L48" s="150"/>
    </row>
    <row r="49" spans="1:12" ht="15.75" thickBot="1" x14ac:dyDescent="0.3">
      <c r="A49" s="194" t="s">
        <v>47</v>
      </c>
      <c r="B49" s="194"/>
      <c r="C49" s="194"/>
      <c r="D49" s="194"/>
      <c r="E49" s="145"/>
      <c r="F49" s="146">
        <f>F47*0.22</f>
        <v>0</v>
      </c>
      <c r="G49" s="151"/>
      <c r="H49" s="60"/>
      <c r="I49" s="61"/>
      <c r="J49" s="61"/>
      <c r="K49" s="152"/>
      <c r="L49" s="15"/>
    </row>
    <row r="50" spans="1:12" ht="15.75" thickTop="1" x14ac:dyDescent="0.25">
      <c r="A50" s="195" t="s">
        <v>48</v>
      </c>
      <c r="B50" s="195"/>
      <c r="C50" s="195"/>
      <c r="D50" s="195"/>
      <c r="F50" s="144">
        <f>SUM(F49+F47)</f>
        <v>0</v>
      </c>
      <c r="G50" s="42"/>
      <c r="H50" s="46"/>
      <c r="I50" s="47"/>
      <c r="J50" s="47"/>
      <c r="K50" s="48"/>
      <c r="L50" s="1"/>
    </row>
    <row r="51" spans="1:12" x14ac:dyDescent="0.25">
      <c r="A51" s="39"/>
      <c r="B51" s="43"/>
      <c r="C51" s="44"/>
      <c r="D51" s="44"/>
      <c r="E51" s="45"/>
      <c r="F51" s="1"/>
    </row>
    <row r="52" spans="1:12" x14ac:dyDescent="0.25">
      <c r="A52" s="39"/>
      <c r="B52" s="40" t="s">
        <v>102</v>
      </c>
      <c r="C52" s="41"/>
      <c r="D52" s="41"/>
      <c r="E52" s="49"/>
      <c r="F52" s="50" t="s">
        <v>26</v>
      </c>
    </row>
    <row r="53" spans="1:12" x14ac:dyDescent="0.25">
      <c r="A53" s="1"/>
      <c r="B53" s="43"/>
      <c r="C53" s="44"/>
      <c r="D53" s="44"/>
      <c r="E53" s="45"/>
      <c r="F53" s="1"/>
    </row>
    <row r="54" spans="1:12" x14ac:dyDescent="0.25">
      <c r="A54" s="1"/>
      <c r="B54" s="40" t="s">
        <v>103</v>
      </c>
      <c r="C54" s="41"/>
      <c r="D54" s="41"/>
      <c r="E54" s="49"/>
      <c r="F54" s="50" t="s">
        <v>27</v>
      </c>
    </row>
    <row r="55" spans="1:12" x14ac:dyDescent="0.25">
      <c r="A55" s="1"/>
      <c r="B55" s="43"/>
      <c r="C55" s="44"/>
      <c r="D55" s="44"/>
      <c r="E55" s="45"/>
      <c r="F55" s="1"/>
    </row>
  </sheetData>
  <mergeCells count="9">
    <mergeCell ref="A1:F1"/>
    <mergeCell ref="A49:D49"/>
    <mergeCell ref="A50:D50"/>
    <mergeCell ref="A38:F38"/>
    <mergeCell ref="G40:L40"/>
    <mergeCell ref="A44:D44"/>
    <mergeCell ref="E44:F44"/>
    <mergeCell ref="H45:K45"/>
    <mergeCell ref="A47:D47"/>
  </mergeCells>
  <pageMargins left="0.59055118110236227" right="0.39370078740157483" top="0.74803149606299213" bottom="0.74803149606299213" header="0.31496062992125984" footer="0.31496062992125984"/>
  <pageSetup paperSize="9" orientation="portrait" r:id="rId1"/>
  <rowBreaks count="2" manualBreakCount="2">
    <brk id="21" max="5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view="pageBreakPreview" zoomScale="110" zoomScaleNormal="100" zoomScaleSheetLayoutView="11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36.75" customHeight="1" x14ac:dyDescent="0.25">
      <c r="A1" s="193" t="s">
        <v>157</v>
      </c>
      <c r="B1" s="193"/>
      <c r="C1" s="193"/>
      <c r="D1" s="193"/>
      <c r="E1" s="193"/>
      <c r="F1" s="193"/>
    </row>
    <row r="2" spans="1:6" ht="15.75" x14ac:dyDescent="0.25">
      <c r="A2" s="65"/>
      <c r="B2" s="66"/>
      <c r="C2" s="67"/>
      <c r="D2" s="68"/>
      <c r="E2" s="69"/>
      <c r="F2" s="64"/>
    </row>
    <row r="3" spans="1:6" ht="20.2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 x14ac:dyDescent="0.25">
      <c r="A4" s="6" t="s">
        <v>6</v>
      </c>
      <c r="B4" s="3" t="s">
        <v>7</v>
      </c>
      <c r="C4" s="7"/>
      <c r="D4" s="7"/>
      <c r="E4" s="8"/>
      <c r="F4" s="8"/>
    </row>
    <row r="5" spans="1:6" ht="12.75" customHeight="1" x14ac:dyDescent="0.25">
      <c r="A5" s="9" t="s">
        <v>8</v>
      </c>
      <c r="B5" s="85" t="s">
        <v>33</v>
      </c>
      <c r="C5" s="86" t="s">
        <v>34</v>
      </c>
      <c r="D5" s="86">
        <v>5</v>
      </c>
      <c r="E5" s="87">
        <v>0</v>
      </c>
      <c r="F5" s="14">
        <f>D5*E5</f>
        <v>0</v>
      </c>
    </row>
    <row r="6" spans="1:6" ht="30" customHeight="1" x14ac:dyDescent="0.25">
      <c r="A6" s="9" t="s">
        <v>10</v>
      </c>
      <c r="B6" s="10" t="s">
        <v>32</v>
      </c>
      <c r="C6" s="11" t="s">
        <v>9</v>
      </c>
      <c r="D6" s="12">
        <v>1</v>
      </c>
      <c r="E6" s="13">
        <v>0</v>
      </c>
      <c r="F6" s="14">
        <f>D6*E6</f>
        <v>0</v>
      </c>
    </row>
    <row r="7" spans="1:6" ht="28.5" customHeight="1" x14ac:dyDescent="0.25">
      <c r="A7" s="9" t="s">
        <v>14</v>
      </c>
      <c r="B7" s="10" t="s">
        <v>158</v>
      </c>
      <c r="C7" s="11" t="s">
        <v>9</v>
      </c>
      <c r="D7" s="12">
        <v>5</v>
      </c>
      <c r="E7" s="13">
        <v>0</v>
      </c>
      <c r="F7" s="14">
        <f>D7*E7</f>
        <v>0</v>
      </c>
    </row>
    <row r="8" spans="1:6" ht="21.75" customHeight="1" x14ac:dyDescent="0.25">
      <c r="A8" s="9" t="s">
        <v>18</v>
      </c>
      <c r="B8" s="10" t="s">
        <v>58</v>
      </c>
      <c r="C8" s="11" t="s">
        <v>13</v>
      </c>
      <c r="D8" s="12">
        <v>25</v>
      </c>
      <c r="E8" s="13">
        <v>0</v>
      </c>
      <c r="F8" s="14">
        <f>D8*E8</f>
        <v>0</v>
      </c>
    </row>
    <row r="9" spans="1:6" ht="16.5" customHeight="1" x14ac:dyDescent="0.25">
      <c r="A9" s="51"/>
      <c r="B9" s="56"/>
      <c r="C9" s="57"/>
      <c r="D9" s="57"/>
      <c r="E9" s="58" t="s">
        <v>37</v>
      </c>
      <c r="F9" s="59">
        <f>SUM(F5:F8)</f>
        <v>0</v>
      </c>
    </row>
    <row r="10" spans="1:6" x14ac:dyDescent="0.25">
      <c r="A10" s="52"/>
      <c r="B10" s="52"/>
      <c r="C10" s="53"/>
      <c r="D10" s="54"/>
      <c r="E10" s="55"/>
      <c r="F10" s="55"/>
    </row>
    <row r="11" spans="1:6" x14ac:dyDescent="0.25">
      <c r="A11" s="18" t="s">
        <v>11</v>
      </c>
      <c r="B11" s="73" t="s">
        <v>24</v>
      </c>
      <c r="C11" s="74"/>
      <c r="D11" s="71"/>
      <c r="E11" s="72"/>
      <c r="F11" s="17"/>
    </row>
    <row r="12" spans="1:6" ht="53.25" customHeight="1" x14ac:dyDescent="0.25">
      <c r="A12" s="75" t="s">
        <v>8</v>
      </c>
      <c r="B12" s="76" t="s">
        <v>159</v>
      </c>
      <c r="C12" s="77" t="s">
        <v>17</v>
      </c>
      <c r="D12" s="78">
        <f>5.3*25</f>
        <v>132.5</v>
      </c>
      <c r="E12" s="79">
        <v>0</v>
      </c>
      <c r="F12" s="80">
        <f t="shared" ref="F12:F28" si="0">D12*E12</f>
        <v>0</v>
      </c>
    </row>
    <row r="13" spans="1:6" ht="28.5" customHeight="1" x14ac:dyDescent="0.25">
      <c r="A13" s="75" t="s">
        <v>10</v>
      </c>
      <c r="B13" s="81" t="s">
        <v>160</v>
      </c>
      <c r="C13" s="82" t="s">
        <v>12</v>
      </c>
      <c r="D13" s="83">
        <f>1.7*25</f>
        <v>42.5</v>
      </c>
      <c r="E13" s="79">
        <v>0</v>
      </c>
      <c r="F13" s="80">
        <f t="shared" si="0"/>
        <v>0</v>
      </c>
    </row>
    <row r="14" spans="1:6" ht="42.75" customHeight="1" x14ac:dyDescent="0.25">
      <c r="A14" s="75" t="s">
        <v>14</v>
      </c>
      <c r="B14" s="76" t="s">
        <v>130</v>
      </c>
      <c r="C14" s="77" t="s">
        <v>17</v>
      </c>
      <c r="D14" s="78">
        <f>3*25</f>
        <v>75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18</v>
      </c>
      <c r="B15" s="76" t="s">
        <v>161</v>
      </c>
      <c r="C15" s="77" t="s">
        <v>17</v>
      </c>
      <c r="D15" s="96">
        <f>(0.3*1.3)*25</f>
        <v>9.75</v>
      </c>
      <c r="E15" s="97">
        <v>0</v>
      </c>
      <c r="F15" s="98">
        <f t="shared" si="0"/>
        <v>0</v>
      </c>
    </row>
    <row r="16" spans="1:6" ht="54.75" customHeight="1" x14ac:dyDescent="0.25">
      <c r="A16" s="75" t="s">
        <v>29</v>
      </c>
      <c r="B16" s="76" t="s">
        <v>162</v>
      </c>
      <c r="C16" s="77" t="s">
        <v>17</v>
      </c>
      <c r="D16" s="78">
        <f>25</f>
        <v>25</v>
      </c>
      <c r="E16" s="79">
        <v>0</v>
      </c>
      <c r="F16" s="80">
        <f t="shared" si="0"/>
        <v>0</v>
      </c>
    </row>
    <row r="17" spans="1:12" ht="54.75" customHeight="1" x14ac:dyDescent="0.25">
      <c r="A17" s="75" t="s">
        <v>30</v>
      </c>
      <c r="B17" s="76" t="s">
        <v>163</v>
      </c>
      <c r="C17" s="77" t="s">
        <v>17</v>
      </c>
      <c r="D17" s="78">
        <f>25*3.3</f>
        <v>82.5</v>
      </c>
      <c r="E17" s="79">
        <v>0</v>
      </c>
      <c r="F17" s="80">
        <f t="shared" si="0"/>
        <v>0</v>
      </c>
    </row>
    <row r="18" spans="1:12" s="108" customFormat="1" ht="54.75" customHeight="1" x14ac:dyDescent="0.25">
      <c r="A18" s="75" t="s">
        <v>28</v>
      </c>
      <c r="B18" s="84" t="s">
        <v>164</v>
      </c>
      <c r="C18" s="82" t="s">
        <v>9</v>
      </c>
      <c r="D18" s="104">
        <v>18</v>
      </c>
      <c r="E18" s="105">
        <v>0</v>
      </c>
      <c r="F18" s="106">
        <f>D18*E18</f>
        <v>0</v>
      </c>
      <c r="G18" s="107"/>
      <c r="I18" s="109"/>
      <c r="J18" s="110"/>
      <c r="K18" s="109"/>
      <c r="L18" s="109"/>
    </row>
    <row r="19" spans="1:12" x14ac:dyDescent="0.25">
      <c r="A19" s="75"/>
      <c r="B19" s="76"/>
      <c r="C19" s="77"/>
      <c r="D19" s="78"/>
      <c r="E19" s="99" t="s">
        <v>36</v>
      </c>
      <c r="F19" s="100">
        <f>SUM(F12:F18)</f>
        <v>0</v>
      </c>
    </row>
    <row r="20" spans="1:12" ht="18.75" customHeight="1" x14ac:dyDescent="0.25">
      <c r="A20" s="90" t="s">
        <v>16</v>
      </c>
      <c r="B20" s="91" t="s">
        <v>44</v>
      </c>
      <c r="C20" s="92"/>
      <c r="D20" s="93"/>
      <c r="E20" s="94"/>
      <c r="F20" s="95"/>
    </row>
    <row r="21" spans="1:12" ht="104.25" customHeight="1" x14ac:dyDescent="0.25">
      <c r="A21" s="157" t="s">
        <v>8</v>
      </c>
      <c r="B21" s="76" t="s">
        <v>165</v>
      </c>
      <c r="C21" s="77" t="s">
        <v>13</v>
      </c>
      <c r="D21" s="78">
        <v>26</v>
      </c>
      <c r="E21" s="79">
        <v>0</v>
      </c>
      <c r="F21" s="80">
        <f t="shared" ref="F21:F25" si="1">D21*E21</f>
        <v>0</v>
      </c>
    </row>
    <row r="22" spans="1:12" ht="93" customHeight="1" x14ac:dyDescent="0.25">
      <c r="A22" s="157" t="s">
        <v>10</v>
      </c>
      <c r="B22" s="76" t="s">
        <v>149</v>
      </c>
      <c r="C22" s="77" t="s">
        <v>13</v>
      </c>
      <c r="D22" s="78">
        <v>30</v>
      </c>
      <c r="E22" s="79">
        <v>0</v>
      </c>
      <c r="F22" s="80">
        <f t="shared" si="1"/>
        <v>0</v>
      </c>
    </row>
    <row r="23" spans="1:12" ht="81.75" customHeight="1" x14ac:dyDescent="0.25">
      <c r="A23" s="157" t="s">
        <v>10</v>
      </c>
      <c r="B23" s="113" t="s">
        <v>155</v>
      </c>
      <c r="C23" s="77" t="s">
        <v>13</v>
      </c>
      <c r="D23" s="78">
        <v>7</v>
      </c>
      <c r="E23" s="79">
        <v>0</v>
      </c>
      <c r="F23" s="80">
        <f t="shared" si="1"/>
        <v>0</v>
      </c>
    </row>
    <row r="24" spans="1:12" ht="44.25" customHeight="1" x14ac:dyDescent="0.25">
      <c r="A24" s="157" t="s">
        <v>14</v>
      </c>
      <c r="B24" s="76" t="s">
        <v>166</v>
      </c>
      <c r="C24" s="77" t="s">
        <v>13</v>
      </c>
      <c r="D24" s="78">
        <v>61</v>
      </c>
      <c r="E24" s="79">
        <v>0</v>
      </c>
      <c r="F24" s="80">
        <f t="shared" si="1"/>
        <v>0</v>
      </c>
    </row>
    <row r="25" spans="1:12" ht="85.5" customHeight="1" x14ac:dyDescent="0.25">
      <c r="A25" s="157" t="s">
        <v>18</v>
      </c>
      <c r="B25" s="84" t="s">
        <v>117</v>
      </c>
      <c r="C25" s="62" t="s">
        <v>9</v>
      </c>
      <c r="D25" s="83">
        <v>2</v>
      </c>
      <c r="E25" s="63">
        <v>0</v>
      </c>
      <c r="F25" s="105">
        <f t="shared" si="1"/>
        <v>0</v>
      </c>
    </row>
    <row r="26" spans="1:12" ht="19.5" customHeight="1" x14ac:dyDescent="0.25">
      <c r="A26" s="75"/>
      <c r="B26" s="76"/>
      <c r="C26" s="77"/>
      <c r="D26" s="78"/>
      <c r="E26" s="99" t="s">
        <v>35</v>
      </c>
      <c r="F26" s="100">
        <f>SUM(F21:F25)</f>
        <v>0</v>
      </c>
    </row>
    <row r="27" spans="1:12" ht="19.5" customHeight="1" x14ac:dyDescent="0.25">
      <c r="A27" s="101" t="s">
        <v>19</v>
      </c>
      <c r="B27" s="102" t="s">
        <v>45</v>
      </c>
      <c r="C27" s="77"/>
      <c r="D27" s="78"/>
      <c r="E27" s="79"/>
      <c r="F27" s="80"/>
    </row>
    <row r="28" spans="1:12" ht="45.75" customHeight="1" x14ac:dyDescent="0.25">
      <c r="A28" s="75" t="s">
        <v>8</v>
      </c>
      <c r="B28" s="10" t="s">
        <v>15</v>
      </c>
      <c r="C28" s="11" t="s">
        <v>12</v>
      </c>
      <c r="D28" s="12">
        <f>2.6*26</f>
        <v>67.600000000000009</v>
      </c>
      <c r="E28" s="13">
        <v>0</v>
      </c>
      <c r="F28" s="156">
        <f t="shared" si="0"/>
        <v>0</v>
      </c>
    </row>
    <row r="29" spans="1:12" x14ac:dyDescent="0.25">
      <c r="A29" s="56"/>
      <c r="B29" s="56"/>
      <c r="C29" s="56"/>
      <c r="D29" s="56"/>
      <c r="E29" s="99" t="s">
        <v>38</v>
      </c>
      <c r="F29" s="16">
        <f>F28</f>
        <v>0</v>
      </c>
    </row>
    <row r="30" spans="1:12" x14ac:dyDescent="0.25">
      <c r="A30" s="20" t="s">
        <v>25</v>
      </c>
      <c r="B30" s="21" t="s">
        <v>20</v>
      </c>
      <c r="C30" s="22"/>
      <c r="D30" s="23"/>
      <c r="E30" s="24"/>
      <c r="F30" s="25"/>
    </row>
    <row r="31" spans="1:12" ht="78.75" customHeight="1" x14ac:dyDescent="0.25">
      <c r="A31" s="9" t="s">
        <v>8</v>
      </c>
      <c r="B31" s="10" t="s">
        <v>21</v>
      </c>
      <c r="C31" s="19" t="s">
        <v>41</v>
      </c>
      <c r="D31" s="26">
        <v>8</v>
      </c>
      <c r="E31" s="27">
        <v>0</v>
      </c>
      <c r="F31" s="14">
        <f>D31*E31</f>
        <v>0</v>
      </c>
    </row>
    <row r="32" spans="1:12" s="125" customFormat="1" ht="15" customHeight="1" x14ac:dyDescent="0.2">
      <c r="A32" s="119" t="s">
        <v>10</v>
      </c>
      <c r="B32" s="123" t="s">
        <v>50</v>
      </c>
      <c r="C32" s="120" t="s">
        <v>43</v>
      </c>
      <c r="D32" s="121">
        <v>160</v>
      </c>
      <c r="E32" s="122">
        <v>0</v>
      </c>
      <c r="F32" s="124">
        <f>D32*E32</f>
        <v>0</v>
      </c>
    </row>
    <row r="33" spans="1:12" ht="41.25" customHeight="1" x14ac:dyDescent="0.25">
      <c r="A33" s="119" t="s">
        <v>14</v>
      </c>
      <c r="B33" s="114" t="s">
        <v>22</v>
      </c>
      <c r="C33" s="115" t="s">
        <v>9</v>
      </c>
      <c r="D33" s="116">
        <v>1</v>
      </c>
      <c r="E33" s="117">
        <v>0</v>
      </c>
      <c r="F33" s="124">
        <f>D33*E33</f>
        <v>0</v>
      </c>
    </row>
    <row r="34" spans="1:12" ht="14.25" customHeight="1" x14ac:dyDescent="0.25">
      <c r="A34" s="118"/>
      <c r="B34" s="118"/>
      <c r="C34" s="118"/>
      <c r="D34" s="118"/>
      <c r="E34" s="99" t="s">
        <v>39</v>
      </c>
      <c r="F34" s="16">
        <f>SUM(F31:F33)</f>
        <v>0</v>
      </c>
    </row>
    <row r="35" spans="1:12" ht="14.25" customHeight="1" x14ac:dyDescent="0.25">
      <c r="A35" s="183"/>
      <c r="B35" s="183"/>
      <c r="C35" s="183"/>
      <c r="D35" s="183"/>
      <c r="E35" s="184"/>
      <c r="F35" s="185"/>
    </row>
    <row r="36" spans="1:12" ht="14.25" customHeight="1" x14ac:dyDescent="0.25">
      <c r="A36" s="183"/>
      <c r="B36" s="183"/>
      <c r="C36" s="183"/>
      <c r="D36" s="183"/>
      <c r="E36" s="184"/>
      <c r="F36" s="185"/>
    </row>
    <row r="37" spans="1:12" ht="14.25" customHeight="1" x14ac:dyDescent="0.25">
      <c r="A37" s="183"/>
      <c r="B37" s="183"/>
      <c r="C37" s="183"/>
      <c r="D37" s="183"/>
      <c r="E37" s="184"/>
      <c r="F37" s="185"/>
    </row>
    <row r="38" spans="1:12" x14ac:dyDescent="0.25">
      <c r="A38" s="28"/>
      <c r="B38" s="29"/>
      <c r="C38" s="30"/>
      <c r="D38" s="31"/>
      <c r="E38" s="32"/>
      <c r="F38" s="33"/>
    </row>
    <row r="39" spans="1:12" ht="15.75" x14ac:dyDescent="0.25">
      <c r="A39" s="196" t="s">
        <v>203</v>
      </c>
      <c r="B39" s="196"/>
      <c r="C39" s="196"/>
      <c r="D39" s="196"/>
      <c r="E39" s="196"/>
      <c r="F39" s="196"/>
      <c r="G39" s="28"/>
      <c r="H39" s="29"/>
      <c r="I39" s="30"/>
      <c r="J39" s="31"/>
      <c r="K39" s="32"/>
      <c r="L39" s="33"/>
    </row>
    <row r="40" spans="1:12" ht="15.75" customHeight="1" x14ac:dyDescent="0.25">
      <c r="A40" s="126" t="s">
        <v>6</v>
      </c>
      <c r="B40" s="154" t="s">
        <v>7</v>
      </c>
      <c r="C40" s="127"/>
      <c r="D40" s="128"/>
      <c r="E40" s="129"/>
      <c r="F40" s="130">
        <f>F9</f>
        <v>0</v>
      </c>
      <c r="G40" s="28"/>
      <c r="H40" s="29"/>
      <c r="I40" s="30"/>
      <c r="J40" s="31"/>
      <c r="K40" s="32"/>
      <c r="L40" s="33"/>
    </row>
    <row r="41" spans="1:12" ht="15.75" customHeight="1" x14ac:dyDescent="0.25">
      <c r="A41" s="131" t="s">
        <v>11</v>
      </c>
      <c r="B41" s="155" t="str">
        <f>B11</f>
        <v>GRADBENA IN ZEMELJSKA DELA</v>
      </c>
      <c r="C41" s="132"/>
      <c r="D41" s="133"/>
      <c r="E41" s="134"/>
      <c r="F41" s="135">
        <f>F19</f>
        <v>0</v>
      </c>
      <c r="G41" s="197"/>
      <c r="H41" s="197"/>
      <c r="I41" s="197"/>
      <c r="J41" s="197"/>
      <c r="K41" s="197"/>
      <c r="L41" s="197"/>
    </row>
    <row r="42" spans="1:12" ht="15.75" customHeight="1" x14ac:dyDescent="0.25">
      <c r="A42" s="131" t="s">
        <v>16</v>
      </c>
      <c r="B42" s="155" t="str">
        <f>B20</f>
        <v>ODVODNJA IN DRENIRANJE</v>
      </c>
      <c r="C42" s="132"/>
      <c r="D42" s="133"/>
      <c r="E42" s="134"/>
      <c r="F42" s="135">
        <f>F26</f>
        <v>0</v>
      </c>
      <c r="G42" s="189"/>
      <c r="H42" s="189"/>
      <c r="I42" s="189"/>
      <c r="J42" s="189"/>
      <c r="K42" s="189"/>
      <c r="L42" s="189"/>
    </row>
    <row r="43" spans="1:12" ht="15.75" customHeight="1" x14ac:dyDescent="0.25">
      <c r="A43" s="131" t="s">
        <v>19</v>
      </c>
      <c r="B43" s="155" t="str">
        <f>B27</f>
        <v>ZUNANJA UREDITEV</v>
      </c>
      <c r="C43" s="132"/>
      <c r="D43" s="133"/>
      <c r="E43" s="134"/>
      <c r="F43" s="135">
        <f>F29</f>
        <v>0</v>
      </c>
      <c r="G43" s="189"/>
      <c r="H43" s="189"/>
      <c r="I43" s="189"/>
      <c r="J43" s="189"/>
      <c r="K43" s="189"/>
      <c r="L43" s="189"/>
    </row>
    <row r="44" spans="1:12" ht="15.75" customHeight="1" x14ac:dyDescent="0.25">
      <c r="A44" s="136" t="s">
        <v>25</v>
      </c>
      <c r="B44" s="155" t="str">
        <f>B30</f>
        <v>OSTALI STROŠKI</v>
      </c>
      <c r="C44" s="132"/>
      <c r="D44" s="133"/>
      <c r="E44" s="134"/>
      <c r="F44" s="135">
        <f>F34</f>
        <v>0</v>
      </c>
      <c r="G44" s="189"/>
      <c r="H44" s="189"/>
      <c r="I44" s="189"/>
      <c r="J44" s="189"/>
      <c r="K44" s="189"/>
      <c r="L44" s="189"/>
    </row>
    <row r="45" spans="1:12" x14ac:dyDescent="0.25">
      <c r="A45" s="198" t="s">
        <v>51</v>
      </c>
      <c r="B45" s="199"/>
      <c r="C45" s="199"/>
      <c r="D45" s="199"/>
      <c r="E45" s="200">
        <f>SUM(F40:F44)</f>
        <v>0</v>
      </c>
      <c r="F45" s="200"/>
      <c r="G45" s="34"/>
      <c r="H45" s="190"/>
      <c r="I45" s="35"/>
      <c r="J45" s="36"/>
      <c r="K45" s="15"/>
      <c r="L45" s="37"/>
    </row>
    <row r="46" spans="1:12" x14ac:dyDescent="0.25">
      <c r="A46" s="112"/>
      <c r="D46" s="137"/>
      <c r="F46" s="138"/>
      <c r="G46" s="34"/>
      <c r="H46" s="201"/>
      <c r="I46" s="201"/>
      <c r="J46" s="201"/>
      <c r="K46" s="201"/>
      <c r="L46" s="37"/>
    </row>
    <row r="47" spans="1:12" x14ac:dyDescent="0.25">
      <c r="A47" s="139" t="s">
        <v>42</v>
      </c>
      <c r="B47" s="140" t="s">
        <v>46</v>
      </c>
      <c r="C47" s="141"/>
      <c r="D47" s="142"/>
      <c r="E47" s="143"/>
      <c r="F47" s="153">
        <f>E45*0.1</f>
        <v>0</v>
      </c>
      <c r="G47" s="34"/>
      <c r="H47" s="38"/>
      <c r="I47" s="35"/>
      <c r="J47" s="36"/>
      <c r="K47" s="15"/>
      <c r="L47" s="37"/>
    </row>
    <row r="48" spans="1:12" x14ac:dyDescent="0.25">
      <c r="A48" s="202" t="s">
        <v>49</v>
      </c>
      <c r="B48" s="202"/>
      <c r="C48" s="202"/>
      <c r="D48" s="202"/>
      <c r="F48" s="144">
        <f>SUM(E45+F47)</f>
        <v>0</v>
      </c>
      <c r="G48" s="34"/>
      <c r="H48" s="38"/>
      <c r="I48" s="35"/>
      <c r="J48" s="36"/>
      <c r="K48" s="15"/>
      <c r="L48" s="37"/>
    </row>
    <row r="49" spans="1:12" x14ac:dyDescent="0.25">
      <c r="A49" s="112"/>
      <c r="D49" s="137"/>
      <c r="F49" s="138"/>
      <c r="G49" s="147"/>
      <c r="H49" s="190"/>
      <c r="I49" s="148"/>
      <c r="J49" s="148"/>
      <c r="K49" s="149"/>
      <c r="L49" s="150"/>
    </row>
    <row r="50" spans="1:12" ht="15.75" thickBot="1" x14ac:dyDescent="0.3">
      <c r="A50" s="194" t="s">
        <v>47</v>
      </c>
      <c r="B50" s="194"/>
      <c r="C50" s="194"/>
      <c r="D50" s="194"/>
      <c r="E50" s="145"/>
      <c r="F50" s="146">
        <f>F48*0.22</f>
        <v>0</v>
      </c>
      <c r="G50" s="151"/>
      <c r="H50" s="60"/>
      <c r="I50" s="61"/>
      <c r="J50" s="61"/>
      <c r="K50" s="152"/>
      <c r="L50" s="15"/>
    </row>
    <row r="51" spans="1:12" ht="15.75" thickTop="1" x14ac:dyDescent="0.25">
      <c r="A51" s="195" t="s">
        <v>48</v>
      </c>
      <c r="B51" s="195"/>
      <c r="C51" s="195"/>
      <c r="D51" s="195"/>
      <c r="F51" s="144">
        <f>SUM(F50+F48)</f>
        <v>0</v>
      </c>
      <c r="G51" s="42"/>
      <c r="H51" s="46"/>
      <c r="I51" s="47"/>
      <c r="J51" s="47"/>
      <c r="K51" s="48"/>
      <c r="L51" s="1"/>
    </row>
    <row r="52" spans="1:12" x14ac:dyDescent="0.25">
      <c r="A52" s="39"/>
      <c r="B52" s="43"/>
      <c r="C52" s="44"/>
      <c r="D52" s="44"/>
      <c r="E52" s="45"/>
      <c r="F52" s="1"/>
    </row>
    <row r="53" spans="1:12" x14ac:dyDescent="0.25">
      <c r="A53" s="39"/>
      <c r="B53" s="40" t="s">
        <v>102</v>
      </c>
      <c r="C53" s="41"/>
      <c r="D53" s="41"/>
      <c r="E53" s="49"/>
      <c r="F53" s="50" t="s">
        <v>26</v>
      </c>
    </row>
    <row r="54" spans="1:12" x14ac:dyDescent="0.25">
      <c r="A54" s="1"/>
      <c r="B54" s="43"/>
      <c r="C54" s="44"/>
      <c r="D54" s="44"/>
      <c r="E54" s="45"/>
      <c r="F54" s="1"/>
    </row>
    <row r="55" spans="1:12" x14ac:dyDescent="0.25">
      <c r="A55" s="1"/>
      <c r="B55" s="40" t="s">
        <v>103</v>
      </c>
      <c r="C55" s="41"/>
      <c r="D55" s="41"/>
      <c r="E55" s="49"/>
      <c r="F55" s="50" t="s">
        <v>27</v>
      </c>
    </row>
    <row r="56" spans="1:12" x14ac:dyDescent="0.25">
      <c r="A56" s="1"/>
      <c r="B56" s="43"/>
      <c r="C56" s="44"/>
      <c r="D56" s="44"/>
      <c r="E56" s="45"/>
      <c r="F56" s="1"/>
    </row>
  </sheetData>
  <mergeCells count="9">
    <mergeCell ref="A50:D50"/>
    <mergeCell ref="A51:D51"/>
    <mergeCell ref="A1:F1"/>
    <mergeCell ref="A39:F39"/>
    <mergeCell ref="G41:L41"/>
    <mergeCell ref="A45:D45"/>
    <mergeCell ref="E45:F45"/>
    <mergeCell ref="H46:K46"/>
    <mergeCell ref="A48:D48"/>
  </mergeCells>
  <pageMargins left="0.70866141732283472" right="0.39370078740157483" top="0.55118110236220474" bottom="0.55118110236220474" header="0.31496062992125984" footer="0.31496062992125984"/>
  <pageSetup orientation="portrait" r:id="rId1"/>
  <rowBreaks count="1" manualBreakCount="1">
    <brk id="1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93" t="s">
        <v>167</v>
      </c>
      <c r="B1" s="193"/>
      <c r="C1" s="193"/>
      <c r="D1" s="193"/>
      <c r="E1" s="193"/>
      <c r="F1" s="193"/>
    </row>
    <row r="2" spans="1:6" ht="18" x14ac:dyDescent="0.25">
      <c r="A2" s="176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73" t="s">
        <v>60</v>
      </c>
      <c r="C6" s="174" t="s">
        <v>34</v>
      </c>
      <c r="D6" s="174">
        <v>30</v>
      </c>
      <c r="E6" s="175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169</v>
      </c>
      <c r="C8" s="11" t="s">
        <v>9</v>
      </c>
      <c r="D8" s="12">
        <v>23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v>92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170</v>
      </c>
      <c r="C13" s="77" t="s">
        <v>17</v>
      </c>
      <c r="D13" s="78">
        <f>27*92</f>
        <v>2484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171</v>
      </c>
      <c r="C14" s="82" t="s">
        <v>12</v>
      </c>
      <c r="D14" s="83">
        <f>2.7*92</f>
        <v>248.4</v>
      </c>
      <c r="E14" s="79">
        <v>0</v>
      </c>
      <c r="F14" s="80">
        <f t="shared" si="0"/>
        <v>0</v>
      </c>
    </row>
    <row r="15" spans="1:6" ht="42.75" customHeight="1" x14ac:dyDescent="0.25">
      <c r="A15" s="75" t="s">
        <v>14</v>
      </c>
      <c r="B15" s="76" t="s">
        <v>172</v>
      </c>
      <c r="C15" s="77" t="s">
        <v>12</v>
      </c>
      <c r="D15" s="78">
        <f>7*92</f>
        <v>644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173</v>
      </c>
      <c r="C16" s="77" t="s">
        <v>17</v>
      </c>
      <c r="D16" s="78">
        <f>92*3*0.5</f>
        <v>138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174</v>
      </c>
      <c r="C17" s="77" t="s">
        <v>17</v>
      </c>
      <c r="D17" s="96">
        <f>(2.7*0.5)*92</f>
        <v>124.2</v>
      </c>
      <c r="E17" s="97">
        <v>0</v>
      </c>
      <c r="F17" s="98">
        <f t="shared" si="0"/>
        <v>0</v>
      </c>
    </row>
    <row r="18" spans="1:12" ht="60" customHeight="1" x14ac:dyDescent="0.25">
      <c r="A18" s="75" t="s">
        <v>30</v>
      </c>
      <c r="B18" s="76" t="s">
        <v>175</v>
      </c>
      <c r="C18" s="77" t="s">
        <v>17</v>
      </c>
      <c r="D18" s="78">
        <f>92*7.4</f>
        <v>680.80000000000007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176</v>
      </c>
      <c r="C19" s="77" t="s">
        <v>17</v>
      </c>
      <c r="D19" s="78">
        <f>10*92</f>
        <v>920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84" t="s">
        <v>177</v>
      </c>
      <c r="C20" s="82" t="s">
        <v>9</v>
      </c>
      <c r="D20" s="104">
        <v>124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178</v>
      </c>
      <c r="C23" s="77" t="s">
        <v>13</v>
      </c>
      <c r="D23" s="78">
        <v>93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7" t="s">
        <v>10</v>
      </c>
      <c r="B24" s="76" t="s">
        <v>179</v>
      </c>
      <c r="C24" s="77" t="s">
        <v>13</v>
      </c>
      <c r="D24" s="78">
        <v>120</v>
      </c>
      <c r="E24" s="79">
        <v>0</v>
      </c>
      <c r="F24" s="80">
        <f t="shared" si="0"/>
        <v>0</v>
      </c>
    </row>
    <row r="25" spans="1:12" ht="54" customHeight="1" x14ac:dyDescent="0.25">
      <c r="A25" s="157" t="s">
        <v>14</v>
      </c>
      <c r="B25" s="76" t="s">
        <v>180</v>
      </c>
      <c r="C25" s="77" t="s">
        <v>13</v>
      </c>
      <c r="D25" s="78">
        <v>25</v>
      </c>
      <c r="E25" s="79">
        <v>0</v>
      </c>
      <c r="F25" s="80">
        <f t="shared" si="0"/>
        <v>0</v>
      </c>
    </row>
    <row r="26" spans="1:12" ht="59.25" customHeight="1" x14ac:dyDescent="0.25">
      <c r="A26" s="157" t="s">
        <v>18</v>
      </c>
      <c r="B26" s="84" t="s">
        <v>62</v>
      </c>
      <c r="C26" s="62" t="s">
        <v>9</v>
      </c>
      <c r="D26" s="83">
        <v>2</v>
      </c>
      <c r="E26" s="63">
        <v>0</v>
      </c>
      <c r="F26" s="105">
        <f t="shared" si="0"/>
        <v>0</v>
      </c>
    </row>
    <row r="27" spans="1:12" ht="63.75" customHeight="1" x14ac:dyDescent="0.25">
      <c r="A27" s="157" t="s">
        <v>29</v>
      </c>
      <c r="B27" s="113" t="s">
        <v>63</v>
      </c>
      <c r="C27" s="111" t="s">
        <v>40</v>
      </c>
      <c r="D27" s="78">
        <v>7</v>
      </c>
      <c r="E27" s="97">
        <v>0</v>
      </c>
      <c r="F27" s="105">
        <f t="shared" si="0"/>
        <v>0</v>
      </c>
      <c r="I27" t="s">
        <v>52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39" x14ac:dyDescent="0.25">
      <c r="A30" s="75" t="s">
        <v>8</v>
      </c>
      <c r="B30" s="10" t="s">
        <v>15</v>
      </c>
      <c r="C30" s="11" t="s">
        <v>12</v>
      </c>
      <c r="D30" s="12">
        <v>200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s="125" customFormat="1" ht="81.75" customHeight="1" x14ac:dyDescent="0.2">
      <c r="A33" s="9" t="s">
        <v>8</v>
      </c>
      <c r="B33" s="10" t="s">
        <v>21</v>
      </c>
      <c r="C33" s="19" t="s">
        <v>41</v>
      </c>
      <c r="D33" s="26">
        <v>32</v>
      </c>
      <c r="E33" s="27">
        <v>0</v>
      </c>
      <c r="F33" s="14">
        <f>D33*E33</f>
        <v>0</v>
      </c>
    </row>
    <row r="34" spans="1:12" ht="18.75" customHeight="1" x14ac:dyDescent="0.25">
      <c r="A34" s="160" t="s">
        <v>10</v>
      </c>
      <c r="B34" s="123" t="s">
        <v>53</v>
      </c>
      <c r="C34" s="158" t="s">
        <v>43</v>
      </c>
      <c r="D34" s="159">
        <v>320</v>
      </c>
      <c r="E34" s="122">
        <v>0</v>
      </c>
      <c r="F34" s="124">
        <f>D34*E34</f>
        <v>0</v>
      </c>
    </row>
    <row r="35" spans="1:12" ht="40.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183"/>
      <c r="B37" s="183"/>
      <c r="C37" s="183"/>
      <c r="D37" s="183"/>
      <c r="E37" s="184"/>
      <c r="F37" s="185"/>
    </row>
    <row r="38" spans="1:12" x14ac:dyDescent="0.25">
      <c r="A38" s="183"/>
      <c r="B38" s="183"/>
      <c r="C38" s="183"/>
      <c r="D38" s="183"/>
      <c r="E38" s="184"/>
      <c r="F38" s="185"/>
    </row>
    <row r="39" spans="1:12" x14ac:dyDescent="0.25">
      <c r="A39" s="183"/>
      <c r="B39" s="183"/>
      <c r="C39" s="183"/>
      <c r="D39" s="183"/>
      <c r="E39" s="184"/>
      <c r="F39" s="185"/>
    </row>
    <row r="40" spans="1:12" x14ac:dyDescent="0.25">
      <c r="A40" s="28"/>
      <c r="B40" s="29"/>
      <c r="C40" s="30"/>
      <c r="D40" s="31"/>
      <c r="E40" s="32"/>
      <c r="F40" s="33"/>
      <c r="G40" s="28"/>
      <c r="H40" s="29"/>
      <c r="I40" s="30"/>
      <c r="J40" s="31"/>
      <c r="K40" s="32"/>
      <c r="L40" s="33"/>
    </row>
    <row r="41" spans="1:12" ht="15.75" customHeight="1" x14ac:dyDescent="0.25">
      <c r="A41" s="203" t="s">
        <v>168</v>
      </c>
      <c r="B41" s="196"/>
      <c r="C41" s="196"/>
      <c r="D41" s="196"/>
      <c r="E41" s="196"/>
      <c r="F41" s="196"/>
      <c r="G41" s="28"/>
      <c r="H41" s="29"/>
      <c r="I41" s="30"/>
      <c r="J41" s="31"/>
      <c r="K41" s="32"/>
      <c r="L41" s="33"/>
    </row>
    <row r="42" spans="1:12" ht="15.75" customHeight="1" x14ac:dyDescent="0.25">
      <c r="A42" s="126" t="s">
        <v>6</v>
      </c>
      <c r="B42" s="154" t="s">
        <v>7</v>
      </c>
      <c r="C42" s="127"/>
      <c r="D42" s="128"/>
      <c r="E42" s="129"/>
      <c r="F42" s="130">
        <f>F10</f>
        <v>0</v>
      </c>
      <c r="G42" s="197"/>
      <c r="H42" s="197"/>
      <c r="I42" s="197"/>
      <c r="J42" s="197"/>
      <c r="K42" s="197"/>
      <c r="L42" s="197"/>
    </row>
    <row r="43" spans="1:12" ht="15.75" customHeight="1" x14ac:dyDescent="0.25">
      <c r="A43" s="131" t="s">
        <v>11</v>
      </c>
      <c r="B43" s="155" t="str">
        <f>B12</f>
        <v>GRADBENA IN ZEMELJSKA DELA</v>
      </c>
      <c r="C43" s="132"/>
      <c r="D43" s="133"/>
      <c r="E43" s="134"/>
      <c r="F43" s="135">
        <f>F21</f>
        <v>0</v>
      </c>
      <c r="G43" s="172"/>
      <c r="H43" s="172"/>
      <c r="I43" s="172"/>
      <c r="J43" s="172"/>
      <c r="K43" s="172"/>
      <c r="L43" s="172"/>
    </row>
    <row r="44" spans="1:12" ht="15.75" customHeight="1" x14ac:dyDescent="0.25">
      <c r="A44" s="131" t="s">
        <v>16</v>
      </c>
      <c r="B44" s="155" t="str">
        <f>B22</f>
        <v>ODVODNJA IN DRENIRANJE</v>
      </c>
      <c r="C44" s="132"/>
      <c r="D44" s="133"/>
      <c r="E44" s="134"/>
      <c r="F44" s="135">
        <f>F28</f>
        <v>0</v>
      </c>
      <c r="G44" s="172"/>
      <c r="H44" s="172"/>
      <c r="I44" s="172"/>
      <c r="J44" s="172"/>
      <c r="K44" s="172"/>
      <c r="L44" s="172"/>
    </row>
    <row r="45" spans="1:12" ht="15.75" customHeight="1" x14ac:dyDescent="0.25">
      <c r="A45" s="131" t="s">
        <v>19</v>
      </c>
      <c r="B45" s="155" t="str">
        <f>B29</f>
        <v>ZUNANJA UREDITEV</v>
      </c>
      <c r="C45" s="132"/>
      <c r="D45" s="133"/>
      <c r="E45" s="134"/>
      <c r="F45" s="135">
        <f>F31</f>
        <v>0</v>
      </c>
      <c r="G45" s="172"/>
      <c r="H45" s="172"/>
      <c r="I45" s="172"/>
      <c r="J45" s="172"/>
      <c r="K45" s="172"/>
      <c r="L45" s="172"/>
    </row>
    <row r="46" spans="1:12" x14ac:dyDescent="0.25">
      <c r="A46" s="136" t="s">
        <v>25</v>
      </c>
      <c r="B46" s="155" t="str">
        <f>B32</f>
        <v>OSTALI STROŠKI</v>
      </c>
      <c r="C46" s="132"/>
      <c r="D46" s="133"/>
      <c r="E46" s="134"/>
      <c r="F46" s="135">
        <f>F36</f>
        <v>0</v>
      </c>
      <c r="G46" s="34"/>
      <c r="H46" s="171"/>
      <c r="I46" s="35"/>
      <c r="J46" s="36"/>
      <c r="K46" s="15"/>
      <c r="L46" s="37"/>
    </row>
    <row r="47" spans="1:12" x14ac:dyDescent="0.25">
      <c r="A47" s="199" t="s">
        <v>51</v>
      </c>
      <c r="B47" s="199"/>
      <c r="C47" s="199"/>
      <c r="D47" s="199"/>
      <c r="E47" s="200">
        <f>SUM(F42:F46)</f>
        <v>0</v>
      </c>
      <c r="F47" s="200"/>
      <c r="G47" s="34"/>
      <c r="H47" s="201"/>
      <c r="I47" s="201"/>
      <c r="J47" s="201"/>
      <c r="K47" s="201"/>
      <c r="L47" s="37"/>
    </row>
    <row r="48" spans="1:12" x14ac:dyDescent="0.25">
      <c r="A48" s="112"/>
      <c r="D48" s="137"/>
      <c r="F48" s="138"/>
      <c r="G48" s="34"/>
      <c r="H48" s="38"/>
      <c r="I48" s="35"/>
      <c r="J48" s="36"/>
      <c r="K48" s="15"/>
      <c r="L48" s="37"/>
    </row>
    <row r="49" spans="1:12" x14ac:dyDescent="0.25">
      <c r="A49" s="139" t="s">
        <v>42</v>
      </c>
      <c r="B49" s="140" t="s">
        <v>46</v>
      </c>
      <c r="C49" s="141"/>
      <c r="D49" s="142"/>
      <c r="E49" s="143"/>
      <c r="F49" s="153">
        <f>E47*0.1</f>
        <v>0</v>
      </c>
      <c r="G49" s="34"/>
      <c r="H49" s="38"/>
      <c r="I49" s="35"/>
      <c r="J49" s="36"/>
      <c r="K49" s="15"/>
      <c r="L49" s="37"/>
    </row>
    <row r="50" spans="1:12" x14ac:dyDescent="0.25">
      <c r="A50" s="202" t="s">
        <v>49</v>
      </c>
      <c r="B50" s="202"/>
      <c r="C50" s="202"/>
      <c r="D50" s="202"/>
      <c r="F50" s="144">
        <f>SUM(E47+F49)</f>
        <v>0</v>
      </c>
      <c r="G50" s="147"/>
      <c r="H50" s="171"/>
      <c r="I50" s="148"/>
      <c r="J50" s="148"/>
      <c r="K50" s="149"/>
      <c r="L50" s="150"/>
    </row>
    <row r="51" spans="1:12" x14ac:dyDescent="0.25">
      <c r="A51" s="112"/>
      <c r="D51" s="137"/>
      <c r="F51" s="138"/>
      <c r="G51" s="151"/>
      <c r="H51" s="60"/>
      <c r="I51" s="61"/>
      <c r="J51" s="61"/>
      <c r="K51" s="152"/>
      <c r="L51" s="15"/>
    </row>
    <row r="52" spans="1:12" ht="15.75" thickBot="1" x14ac:dyDescent="0.3">
      <c r="A52" s="194" t="s">
        <v>47</v>
      </c>
      <c r="B52" s="194"/>
      <c r="C52" s="194"/>
      <c r="D52" s="194"/>
      <c r="E52" s="145"/>
      <c r="F52" s="146">
        <f>F50*0.22</f>
        <v>0</v>
      </c>
      <c r="G52" s="42"/>
      <c r="H52" s="46"/>
      <c r="I52" s="47"/>
      <c r="J52" s="47"/>
      <c r="K52" s="48"/>
      <c r="L52" s="1"/>
    </row>
    <row r="53" spans="1:12" ht="15.75" thickTop="1" x14ac:dyDescent="0.25">
      <c r="A53" s="195" t="s">
        <v>48</v>
      </c>
      <c r="B53" s="195"/>
      <c r="C53" s="195"/>
      <c r="D53" s="195"/>
      <c r="F53" s="144">
        <f>SUM(F52+F50)</f>
        <v>0</v>
      </c>
    </row>
    <row r="54" spans="1:12" x14ac:dyDescent="0.25">
      <c r="A54" s="39"/>
      <c r="B54" s="43"/>
      <c r="C54" s="44"/>
      <c r="D54" s="44"/>
      <c r="E54" s="45"/>
      <c r="F54" s="1"/>
    </row>
    <row r="55" spans="1:12" x14ac:dyDescent="0.25">
      <c r="A55" s="39"/>
      <c r="B55" s="40" t="s">
        <v>102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  <row r="57" spans="1:12" x14ac:dyDescent="0.25">
      <c r="A57" s="1"/>
      <c r="B57" s="40" t="s">
        <v>103</v>
      </c>
      <c r="C57" s="41"/>
      <c r="D57" s="41"/>
      <c r="E57" s="49"/>
      <c r="F57" s="50" t="s">
        <v>27</v>
      </c>
    </row>
    <row r="58" spans="1:12" x14ac:dyDescent="0.25">
      <c r="A58" s="1"/>
      <c r="B58" s="43"/>
      <c r="C58" s="44"/>
      <c r="D58" s="44"/>
      <c r="E58" s="45"/>
      <c r="F58" s="1"/>
    </row>
  </sheetData>
  <mergeCells count="9">
    <mergeCell ref="A1:F1"/>
    <mergeCell ref="A52:D52"/>
    <mergeCell ref="A53:D53"/>
    <mergeCell ref="A41:F41"/>
    <mergeCell ref="G42:L42"/>
    <mergeCell ref="A47:D47"/>
    <mergeCell ref="E47:F47"/>
    <mergeCell ref="H47:K47"/>
    <mergeCell ref="A50:D50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9" max="5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5.42578125" customWidth="1"/>
    <col min="2" max="2" width="41.7109375" customWidth="1"/>
    <col min="3" max="3" width="8.140625" customWidth="1"/>
    <col min="4" max="4" width="10.42578125" customWidth="1"/>
    <col min="5" max="5" width="11.7109375" customWidth="1"/>
    <col min="6" max="6" width="14.28515625" customWidth="1"/>
  </cols>
  <sheetData>
    <row r="1" spans="1:6" ht="40.5" customHeight="1" x14ac:dyDescent="0.25">
      <c r="A1" s="193" t="s">
        <v>182</v>
      </c>
      <c r="B1" s="193"/>
      <c r="C1" s="193"/>
      <c r="D1" s="193"/>
      <c r="E1" s="193"/>
      <c r="F1" s="193"/>
    </row>
    <row r="2" spans="1:6" ht="18" x14ac:dyDescent="0.25">
      <c r="A2" s="176"/>
      <c r="B2" s="66"/>
      <c r="C2" s="67"/>
      <c r="D2" s="68"/>
      <c r="E2" s="69"/>
      <c r="F2" s="64"/>
    </row>
    <row r="3" spans="1:6" ht="15.75" x14ac:dyDescent="0.25">
      <c r="A3" s="70"/>
      <c r="B3" s="70"/>
      <c r="C3" s="67"/>
      <c r="D3" s="68"/>
      <c r="E3" s="69"/>
      <c r="F3" s="64"/>
    </row>
    <row r="4" spans="1:6" ht="20.25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ht="12.75" customHeight="1" x14ac:dyDescent="0.25">
      <c r="A5" s="6" t="s">
        <v>6</v>
      </c>
      <c r="B5" s="3" t="s">
        <v>7</v>
      </c>
      <c r="C5" s="7"/>
      <c r="D5" s="7"/>
      <c r="E5" s="8"/>
      <c r="F5" s="8"/>
    </row>
    <row r="6" spans="1:6" ht="24.75" customHeight="1" x14ac:dyDescent="0.25">
      <c r="A6" s="9" t="s">
        <v>8</v>
      </c>
      <c r="B6" s="173" t="s">
        <v>60</v>
      </c>
      <c r="C6" s="174" t="s">
        <v>34</v>
      </c>
      <c r="D6" s="174">
        <v>15</v>
      </c>
      <c r="E6" s="175">
        <v>0</v>
      </c>
      <c r="F6" s="14">
        <f>D6*E6</f>
        <v>0</v>
      </c>
    </row>
    <row r="7" spans="1:6" ht="30" customHeight="1" x14ac:dyDescent="0.25">
      <c r="A7" s="9" t="s">
        <v>10</v>
      </c>
      <c r="B7" s="10" t="s">
        <v>59</v>
      </c>
      <c r="C7" s="11" t="s">
        <v>9</v>
      </c>
      <c r="D7" s="12">
        <v>1</v>
      </c>
      <c r="E7" s="13">
        <v>0</v>
      </c>
      <c r="F7" s="14">
        <f>D7*E7</f>
        <v>0</v>
      </c>
    </row>
    <row r="8" spans="1:6" ht="42.75" customHeight="1" x14ac:dyDescent="0.25">
      <c r="A8" s="9" t="s">
        <v>14</v>
      </c>
      <c r="B8" s="10" t="s">
        <v>183</v>
      </c>
      <c r="C8" s="11" t="s">
        <v>9</v>
      </c>
      <c r="D8" s="12">
        <v>7</v>
      </c>
      <c r="E8" s="13">
        <v>0</v>
      </c>
      <c r="F8" s="14">
        <f>D8*E8</f>
        <v>0</v>
      </c>
    </row>
    <row r="9" spans="1:6" ht="21.75" customHeight="1" x14ac:dyDescent="0.25">
      <c r="A9" s="9" t="s">
        <v>18</v>
      </c>
      <c r="B9" s="10" t="s">
        <v>58</v>
      </c>
      <c r="C9" s="11" t="s">
        <v>13</v>
      </c>
      <c r="D9" s="12">
        <v>28</v>
      </c>
      <c r="E9" s="13">
        <v>0</v>
      </c>
      <c r="F9" s="14">
        <f>D9*E9</f>
        <v>0</v>
      </c>
    </row>
    <row r="10" spans="1:6" ht="16.5" customHeight="1" x14ac:dyDescent="0.25">
      <c r="A10" s="51"/>
      <c r="B10" s="56"/>
      <c r="C10" s="57"/>
      <c r="D10" s="57"/>
      <c r="E10" s="58" t="s">
        <v>37</v>
      </c>
      <c r="F10" s="59">
        <f>SUM(F6:F9)</f>
        <v>0</v>
      </c>
    </row>
    <row r="11" spans="1:6" x14ac:dyDescent="0.25">
      <c r="A11" s="52"/>
      <c r="B11" s="52"/>
      <c r="C11" s="53"/>
      <c r="D11" s="54"/>
      <c r="E11" s="55"/>
      <c r="F11" s="55"/>
    </row>
    <row r="12" spans="1:6" x14ac:dyDescent="0.25">
      <c r="A12" s="18" t="s">
        <v>11</v>
      </c>
      <c r="B12" s="73" t="s">
        <v>24</v>
      </c>
      <c r="C12" s="74"/>
      <c r="D12" s="71"/>
      <c r="E12" s="72"/>
      <c r="F12" s="17"/>
    </row>
    <row r="13" spans="1:6" ht="53.25" customHeight="1" x14ac:dyDescent="0.25">
      <c r="A13" s="75" t="s">
        <v>8</v>
      </c>
      <c r="B13" s="76" t="s">
        <v>184</v>
      </c>
      <c r="C13" s="77" t="s">
        <v>17</v>
      </c>
      <c r="D13" s="78">
        <f>28*41.5</f>
        <v>1162</v>
      </c>
      <c r="E13" s="79">
        <v>0</v>
      </c>
      <c r="F13" s="80">
        <f t="shared" ref="F13:F30" si="0">D13*E13</f>
        <v>0</v>
      </c>
    </row>
    <row r="14" spans="1:6" ht="28.5" customHeight="1" x14ac:dyDescent="0.25">
      <c r="A14" s="75" t="s">
        <v>10</v>
      </c>
      <c r="B14" s="81" t="s">
        <v>185</v>
      </c>
      <c r="C14" s="82" t="s">
        <v>12</v>
      </c>
      <c r="D14" s="83">
        <f>2.7*28</f>
        <v>75.600000000000009</v>
      </c>
      <c r="E14" s="79">
        <v>0</v>
      </c>
      <c r="F14" s="80">
        <f t="shared" si="0"/>
        <v>0</v>
      </c>
    </row>
    <row r="15" spans="1:6" ht="53.25" customHeight="1" x14ac:dyDescent="0.25">
      <c r="A15" s="75" t="s">
        <v>14</v>
      </c>
      <c r="B15" s="76" t="s">
        <v>186</v>
      </c>
      <c r="C15" s="77" t="s">
        <v>12</v>
      </c>
      <c r="D15" s="78">
        <f>7*28</f>
        <v>196</v>
      </c>
      <c r="E15" s="79">
        <v>0</v>
      </c>
      <c r="F15" s="80">
        <f t="shared" si="0"/>
        <v>0</v>
      </c>
    </row>
    <row r="16" spans="1:6" ht="38.25" customHeight="1" x14ac:dyDescent="0.25">
      <c r="A16" s="75" t="s">
        <v>18</v>
      </c>
      <c r="B16" s="76" t="s">
        <v>187</v>
      </c>
      <c r="C16" s="77" t="s">
        <v>17</v>
      </c>
      <c r="D16" s="78">
        <f>28*3*0.5</f>
        <v>42</v>
      </c>
      <c r="E16" s="79">
        <v>0</v>
      </c>
      <c r="F16" s="80">
        <f t="shared" si="0"/>
        <v>0</v>
      </c>
    </row>
    <row r="17" spans="1:12" ht="45.75" customHeight="1" x14ac:dyDescent="0.25">
      <c r="A17" s="75" t="s">
        <v>29</v>
      </c>
      <c r="B17" s="76" t="s">
        <v>188</v>
      </c>
      <c r="C17" s="77" t="s">
        <v>17</v>
      </c>
      <c r="D17" s="96">
        <f>(2.7*0.5)*28</f>
        <v>37.800000000000004</v>
      </c>
      <c r="E17" s="97">
        <v>0</v>
      </c>
      <c r="F17" s="98">
        <f t="shared" si="0"/>
        <v>0</v>
      </c>
    </row>
    <row r="18" spans="1:12" ht="60" customHeight="1" x14ac:dyDescent="0.25">
      <c r="A18" s="75" t="s">
        <v>30</v>
      </c>
      <c r="B18" s="76" t="s">
        <v>175</v>
      </c>
      <c r="C18" s="77" t="s">
        <v>17</v>
      </c>
      <c r="D18" s="78">
        <f>92*7.4</f>
        <v>680.80000000000007</v>
      </c>
      <c r="E18" s="79">
        <v>0</v>
      </c>
      <c r="F18" s="80">
        <f t="shared" si="0"/>
        <v>0</v>
      </c>
    </row>
    <row r="19" spans="1:12" ht="51.75" x14ac:dyDescent="0.25">
      <c r="A19" s="75" t="s">
        <v>28</v>
      </c>
      <c r="B19" s="76" t="s">
        <v>189</v>
      </c>
      <c r="C19" s="77" t="s">
        <v>17</v>
      </c>
      <c r="D19" s="78">
        <f>18*28</f>
        <v>504</v>
      </c>
      <c r="E19" s="79">
        <v>0</v>
      </c>
      <c r="F19" s="80">
        <f t="shared" si="0"/>
        <v>0</v>
      </c>
    </row>
    <row r="20" spans="1:12" s="108" customFormat="1" ht="52.5" customHeight="1" x14ac:dyDescent="0.25">
      <c r="A20" s="75" t="s">
        <v>31</v>
      </c>
      <c r="B20" s="84" t="s">
        <v>190</v>
      </c>
      <c r="C20" s="82" t="s">
        <v>9</v>
      </c>
      <c r="D20" s="104">
        <v>38</v>
      </c>
      <c r="E20" s="105">
        <v>0</v>
      </c>
      <c r="F20" s="106">
        <f>D20*E20</f>
        <v>0</v>
      </c>
      <c r="G20" s="107"/>
      <c r="I20" s="109"/>
      <c r="J20" s="110"/>
      <c r="K20" s="109"/>
      <c r="L20" s="109"/>
    </row>
    <row r="21" spans="1:12" x14ac:dyDescent="0.25">
      <c r="A21" s="75"/>
      <c r="B21" s="76"/>
      <c r="C21" s="77"/>
      <c r="D21" s="78"/>
      <c r="E21" s="99" t="s">
        <v>36</v>
      </c>
      <c r="F21" s="100">
        <f>SUM(F13:F20)</f>
        <v>0</v>
      </c>
    </row>
    <row r="22" spans="1:12" ht="18.75" customHeight="1" x14ac:dyDescent="0.25">
      <c r="A22" s="90" t="s">
        <v>16</v>
      </c>
      <c r="B22" s="91" t="s">
        <v>44</v>
      </c>
      <c r="C22" s="92"/>
      <c r="D22" s="93"/>
      <c r="E22" s="94"/>
      <c r="F22" s="95"/>
    </row>
    <row r="23" spans="1:12" ht="93" customHeight="1" x14ac:dyDescent="0.25">
      <c r="A23" s="157" t="s">
        <v>8</v>
      </c>
      <c r="B23" s="76" t="s">
        <v>178</v>
      </c>
      <c r="C23" s="77" t="s">
        <v>13</v>
      </c>
      <c r="D23" s="78">
        <v>29</v>
      </c>
      <c r="E23" s="79">
        <v>0</v>
      </c>
      <c r="F23" s="80">
        <f t="shared" ref="F23" si="1">D23*E23</f>
        <v>0</v>
      </c>
    </row>
    <row r="24" spans="1:12" ht="93" customHeight="1" x14ac:dyDescent="0.25">
      <c r="A24" s="157" t="s">
        <v>10</v>
      </c>
      <c r="B24" s="76" t="s">
        <v>191</v>
      </c>
      <c r="C24" s="77" t="s">
        <v>13</v>
      </c>
      <c r="D24" s="78">
        <v>40</v>
      </c>
      <c r="E24" s="79">
        <v>0</v>
      </c>
      <c r="F24" s="80">
        <f t="shared" si="0"/>
        <v>0</v>
      </c>
    </row>
    <row r="25" spans="1:12" ht="54" customHeight="1" x14ac:dyDescent="0.25">
      <c r="A25" s="157" t="s">
        <v>14</v>
      </c>
      <c r="B25" s="76" t="s">
        <v>180</v>
      </c>
      <c r="C25" s="77" t="s">
        <v>13</v>
      </c>
      <c r="D25" s="78">
        <v>14</v>
      </c>
      <c r="E25" s="79">
        <v>0</v>
      </c>
      <c r="F25" s="80">
        <f t="shared" si="0"/>
        <v>0</v>
      </c>
    </row>
    <row r="26" spans="1:12" ht="59.25" customHeight="1" x14ac:dyDescent="0.25">
      <c r="A26" s="157" t="s">
        <v>18</v>
      </c>
      <c r="B26" s="84" t="s">
        <v>62</v>
      </c>
      <c r="C26" s="62" t="s">
        <v>9</v>
      </c>
      <c r="D26" s="83">
        <v>2</v>
      </c>
      <c r="E26" s="63">
        <v>0</v>
      </c>
      <c r="F26" s="105">
        <f t="shared" si="0"/>
        <v>0</v>
      </c>
    </row>
    <row r="27" spans="1:12" ht="63.75" customHeight="1" x14ac:dyDescent="0.25">
      <c r="A27" s="157" t="s">
        <v>29</v>
      </c>
      <c r="B27" s="113" t="s">
        <v>63</v>
      </c>
      <c r="C27" s="111" t="s">
        <v>40</v>
      </c>
      <c r="D27" s="78">
        <v>7</v>
      </c>
      <c r="E27" s="97">
        <v>0</v>
      </c>
      <c r="F27" s="105">
        <f t="shared" si="0"/>
        <v>0</v>
      </c>
      <c r="I27" t="s">
        <v>52</v>
      </c>
    </row>
    <row r="28" spans="1:12" ht="19.5" customHeight="1" x14ac:dyDescent="0.25">
      <c r="A28" s="75"/>
      <c r="B28" s="76"/>
      <c r="C28" s="77"/>
      <c r="D28" s="78"/>
      <c r="E28" s="99" t="s">
        <v>35</v>
      </c>
      <c r="F28" s="100">
        <f>SUM(F23:F27)</f>
        <v>0</v>
      </c>
    </row>
    <row r="29" spans="1:12" ht="15" customHeight="1" x14ac:dyDescent="0.25">
      <c r="A29" s="101" t="s">
        <v>19</v>
      </c>
      <c r="B29" s="102" t="s">
        <v>45</v>
      </c>
      <c r="C29" s="77"/>
      <c r="D29" s="78"/>
      <c r="E29" s="79"/>
      <c r="F29" s="80"/>
    </row>
    <row r="30" spans="1:12" ht="39" x14ac:dyDescent="0.25">
      <c r="A30" s="75" t="s">
        <v>8</v>
      </c>
      <c r="B30" s="10" t="s">
        <v>15</v>
      </c>
      <c r="C30" s="11" t="s">
        <v>12</v>
      </c>
      <c r="D30" s="12">
        <f>1.3*30</f>
        <v>39</v>
      </c>
      <c r="E30" s="13">
        <v>0</v>
      </c>
      <c r="F30" s="156">
        <f t="shared" si="0"/>
        <v>0</v>
      </c>
    </row>
    <row r="31" spans="1:12" x14ac:dyDescent="0.25">
      <c r="A31" s="56"/>
      <c r="B31" s="56"/>
      <c r="C31" s="56"/>
      <c r="D31" s="56"/>
      <c r="E31" s="99" t="s">
        <v>38</v>
      </c>
      <c r="F31" s="16">
        <f>F30</f>
        <v>0</v>
      </c>
    </row>
    <row r="32" spans="1:12" x14ac:dyDescent="0.25">
      <c r="A32" s="20" t="s">
        <v>25</v>
      </c>
      <c r="B32" s="21" t="s">
        <v>20</v>
      </c>
      <c r="C32" s="22"/>
      <c r="D32" s="23"/>
      <c r="E32" s="24"/>
      <c r="F32" s="25"/>
    </row>
    <row r="33" spans="1:12" s="125" customFormat="1" ht="81.75" customHeight="1" x14ac:dyDescent="0.2">
      <c r="A33" s="9" t="s">
        <v>8</v>
      </c>
      <c r="B33" s="10" t="s">
        <v>21</v>
      </c>
      <c r="C33" s="19" t="s">
        <v>41</v>
      </c>
      <c r="D33" s="26">
        <v>32</v>
      </c>
      <c r="E33" s="27">
        <v>0</v>
      </c>
      <c r="F33" s="14">
        <f>D33*E33</f>
        <v>0</v>
      </c>
    </row>
    <row r="34" spans="1:12" ht="18.75" customHeight="1" x14ac:dyDescent="0.25">
      <c r="A34" s="160" t="s">
        <v>10</v>
      </c>
      <c r="B34" s="123" t="s">
        <v>53</v>
      </c>
      <c r="C34" s="158" t="s">
        <v>43</v>
      </c>
      <c r="D34" s="159">
        <v>320</v>
      </c>
      <c r="E34" s="122">
        <v>0</v>
      </c>
      <c r="F34" s="124">
        <f>D34*E34</f>
        <v>0</v>
      </c>
    </row>
    <row r="35" spans="1:12" ht="40.5" customHeight="1" x14ac:dyDescent="0.25">
      <c r="A35" s="119" t="s">
        <v>14</v>
      </c>
      <c r="B35" s="114" t="s">
        <v>22</v>
      </c>
      <c r="C35" s="115" t="s">
        <v>9</v>
      </c>
      <c r="D35" s="116">
        <v>1</v>
      </c>
      <c r="E35" s="117">
        <v>0</v>
      </c>
      <c r="F35" s="124">
        <f>D35*E35</f>
        <v>0</v>
      </c>
    </row>
    <row r="36" spans="1:12" x14ac:dyDescent="0.25">
      <c r="A36" s="118"/>
      <c r="B36" s="118"/>
      <c r="C36" s="118"/>
      <c r="D36" s="118"/>
      <c r="E36" s="99" t="s">
        <v>39</v>
      </c>
      <c r="F36" s="16">
        <f>SUM(F33:F35)</f>
        <v>0</v>
      </c>
    </row>
    <row r="37" spans="1:12" x14ac:dyDescent="0.25">
      <c r="A37" s="183"/>
      <c r="B37" s="183"/>
      <c r="C37" s="183"/>
      <c r="D37" s="183"/>
      <c r="E37" s="184"/>
      <c r="F37" s="185"/>
    </row>
    <row r="38" spans="1:12" x14ac:dyDescent="0.25">
      <c r="A38" s="183"/>
      <c r="B38" s="183"/>
      <c r="C38" s="183"/>
      <c r="D38" s="183"/>
      <c r="E38" s="184"/>
      <c r="F38" s="185"/>
    </row>
    <row r="39" spans="1:12" x14ac:dyDescent="0.25">
      <c r="A39" s="183"/>
      <c r="B39" s="183"/>
      <c r="C39" s="183"/>
      <c r="D39" s="183"/>
      <c r="E39" s="184"/>
      <c r="F39" s="185"/>
    </row>
    <row r="40" spans="1:12" x14ac:dyDescent="0.25">
      <c r="A40" s="28"/>
      <c r="B40" s="29"/>
      <c r="C40" s="30"/>
      <c r="D40" s="31"/>
      <c r="E40" s="32"/>
      <c r="F40" s="33"/>
      <c r="G40" s="28"/>
      <c r="H40" s="29"/>
      <c r="I40" s="30"/>
      <c r="J40" s="31"/>
      <c r="K40" s="32"/>
      <c r="L40" s="33"/>
    </row>
    <row r="41" spans="1:12" ht="15.75" customHeight="1" x14ac:dyDescent="0.25">
      <c r="A41" s="203" t="s">
        <v>181</v>
      </c>
      <c r="B41" s="196"/>
      <c r="C41" s="196"/>
      <c r="D41" s="196"/>
      <c r="E41" s="196"/>
      <c r="F41" s="196"/>
      <c r="G41" s="28"/>
      <c r="H41" s="29"/>
      <c r="I41" s="30"/>
      <c r="J41" s="31"/>
      <c r="K41" s="32"/>
      <c r="L41" s="33"/>
    </row>
    <row r="42" spans="1:12" ht="15.75" customHeight="1" x14ac:dyDescent="0.25">
      <c r="A42" s="126" t="s">
        <v>6</v>
      </c>
      <c r="B42" s="154" t="s">
        <v>7</v>
      </c>
      <c r="C42" s="127"/>
      <c r="D42" s="128"/>
      <c r="E42" s="129"/>
      <c r="F42" s="130">
        <f>F10</f>
        <v>0</v>
      </c>
      <c r="G42" s="197"/>
      <c r="H42" s="197"/>
      <c r="I42" s="197"/>
      <c r="J42" s="197"/>
      <c r="K42" s="197"/>
      <c r="L42" s="197"/>
    </row>
    <row r="43" spans="1:12" ht="15.75" customHeight="1" x14ac:dyDescent="0.25">
      <c r="A43" s="131" t="s">
        <v>11</v>
      </c>
      <c r="B43" s="155" t="str">
        <f>B12</f>
        <v>GRADBENA IN ZEMELJSKA DELA</v>
      </c>
      <c r="C43" s="132"/>
      <c r="D43" s="133"/>
      <c r="E43" s="134"/>
      <c r="F43" s="135">
        <f>F21</f>
        <v>0</v>
      </c>
      <c r="G43" s="189"/>
      <c r="H43" s="189"/>
      <c r="I43" s="189"/>
      <c r="J43" s="189"/>
      <c r="K43" s="189"/>
      <c r="L43" s="189"/>
    </row>
    <row r="44" spans="1:12" ht="15.75" customHeight="1" x14ac:dyDescent="0.25">
      <c r="A44" s="131" t="s">
        <v>16</v>
      </c>
      <c r="B44" s="155" t="str">
        <f>B22</f>
        <v>ODVODNJA IN DRENIRANJE</v>
      </c>
      <c r="C44" s="132"/>
      <c r="D44" s="133"/>
      <c r="E44" s="134"/>
      <c r="F44" s="135">
        <f>F28</f>
        <v>0</v>
      </c>
      <c r="G44" s="189"/>
      <c r="H44" s="189"/>
      <c r="I44" s="189"/>
      <c r="J44" s="189"/>
      <c r="K44" s="189"/>
      <c r="L44" s="189"/>
    </row>
    <row r="45" spans="1:12" ht="15.75" customHeight="1" x14ac:dyDescent="0.25">
      <c r="A45" s="131" t="s">
        <v>19</v>
      </c>
      <c r="B45" s="155" t="str">
        <f>B29</f>
        <v>ZUNANJA UREDITEV</v>
      </c>
      <c r="C45" s="132"/>
      <c r="D45" s="133"/>
      <c r="E45" s="134"/>
      <c r="F45" s="135">
        <f>F31</f>
        <v>0</v>
      </c>
      <c r="G45" s="189"/>
      <c r="H45" s="189"/>
      <c r="I45" s="189"/>
      <c r="J45" s="189"/>
      <c r="K45" s="189"/>
      <c r="L45" s="189"/>
    </row>
    <row r="46" spans="1:12" x14ac:dyDescent="0.25">
      <c r="A46" s="136" t="s">
        <v>25</v>
      </c>
      <c r="B46" s="155" t="str">
        <f>B32</f>
        <v>OSTALI STROŠKI</v>
      </c>
      <c r="C46" s="132"/>
      <c r="D46" s="133"/>
      <c r="E46" s="134"/>
      <c r="F46" s="135">
        <f>F36</f>
        <v>0</v>
      </c>
      <c r="G46" s="34"/>
      <c r="H46" s="190"/>
      <c r="I46" s="35"/>
      <c r="J46" s="36"/>
      <c r="K46" s="15"/>
      <c r="L46" s="37"/>
    </row>
    <row r="47" spans="1:12" x14ac:dyDescent="0.25">
      <c r="A47" s="199" t="s">
        <v>51</v>
      </c>
      <c r="B47" s="199"/>
      <c r="C47" s="199"/>
      <c r="D47" s="199"/>
      <c r="E47" s="200">
        <f>SUM(F42:F46)</f>
        <v>0</v>
      </c>
      <c r="F47" s="200"/>
      <c r="G47" s="34"/>
      <c r="H47" s="201"/>
      <c r="I47" s="201"/>
      <c r="J47" s="201"/>
      <c r="K47" s="201"/>
      <c r="L47" s="37"/>
    </row>
    <row r="48" spans="1:12" x14ac:dyDescent="0.25">
      <c r="A48" s="112"/>
      <c r="D48" s="137"/>
      <c r="F48" s="138"/>
      <c r="G48" s="34"/>
      <c r="H48" s="38"/>
      <c r="I48" s="35"/>
      <c r="J48" s="36"/>
      <c r="K48" s="15"/>
      <c r="L48" s="37"/>
    </row>
    <row r="49" spans="1:12" x14ac:dyDescent="0.25">
      <c r="A49" s="139" t="s">
        <v>42</v>
      </c>
      <c r="B49" s="140" t="s">
        <v>46</v>
      </c>
      <c r="C49" s="141"/>
      <c r="D49" s="142"/>
      <c r="E49" s="143"/>
      <c r="F49" s="153">
        <f>E47*0.1</f>
        <v>0</v>
      </c>
      <c r="G49" s="34"/>
      <c r="H49" s="38"/>
      <c r="I49" s="35"/>
      <c r="J49" s="36"/>
      <c r="K49" s="15"/>
      <c r="L49" s="37"/>
    </row>
    <row r="50" spans="1:12" x14ac:dyDescent="0.25">
      <c r="A50" s="202" t="s">
        <v>49</v>
      </c>
      <c r="B50" s="202"/>
      <c r="C50" s="202"/>
      <c r="D50" s="202"/>
      <c r="F50" s="144">
        <f>SUM(E47+F49)</f>
        <v>0</v>
      </c>
      <c r="G50" s="147"/>
      <c r="H50" s="190"/>
      <c r="I50" s="148"/>
      <c r="J50" s="148"/>
      <c r="K50" s="149"/>
      <c r="L50" s="150"/>
    </row>
    <row r="51" spans="1:12" x14ac:dyDescent="0.25">
      <c r="A51" s="112"/>
      <c r="D51" s="137"/>
      <c r="F51" s="138"/>
      <c r="G51" s="151"/>
      <c r="H51" s="60"/>
      <c r="I51" s="61"/>
      <c r="J51" s="61"/>
      <c r="K51" s="152"/>
      <c r="L51" s="15"/>
    </row>
    <row r="52" spans="1:12" ht="15.75" thickBot="1" x14ac:dyDescent="0.3">
      <c r="A52" s="194" t="s">
        <v>47</v>
      </c>
      <c r="B52" s="194"/>
      <c r="C52" s="194"/>
      <c r="D52" s="194"/>
      <c r="E52" s="145"/>
      <c r="F52" s="146">
        <f>F50*0.22</f>
        <v>0</v>
      </c>
      <c r="G52" s="42"/>
      <c r="H52" s="46"/>
      <c r="I52" s="47"/>
      <c r="J52" s="47"/>
      <c r="K52" s="48"/>
      <c r="L52" s="1"/>
    </row>
    <row r="53" spans="1:12" ht="15.75" thickTop="1" x14ac:dyDescent="0.25">
      <c r="A53" s="195" t="s">
        <v>48</v>
      </c>
      <c r="B53" s="195"/>
      <c r="C53" s="195"/>
      <c r="D53" s="195"/>
      <c r="F53" s="144">
        <f>SUM(F52+F50)</f>
        <v>0</v>
      </c>
    </row>
    <row r="54" spans="1:12" x14ac:dyDescent="0.25">
      <c r="A54" s="39"/>
      <c r="B54" s="43"/>
      <c r="C54" s="44"/>
      <c r="D54" s="44"/>
      <c r="E54" s="45"/>
      <c r="F54" s="1"/>
    </row>
    <row r="55" spans="1:12" x14ac:dyDescent="0.25">
      <c r="A55" s="39"/>
      <c r="B55" s="40" t="s">
        <v>102</v>
      </c>
      <c r="C55" s="41"/>
      <c r="D55" s="41"/>
      <c r="E55" s="49"/>
      <c r="F55" s="50" t="s">
        <v>26</v>
      </c>
    </row>
    <row r="56" spans="1:12" x14ac:dyDescent="0.25">
      <c r="A56" s="1"/>
      <c r="B56" s="43"/>
      <c r="C56" s="44"/>
      <c r="D56" s="44"/>
      <c r="E56" s="45"/>
      <c r="F56" s="1"/>
    </row>
    <row r="57" spans="1:12" x14ac:dyDescent="0.25">
      <c r="A57" s="1"/>
      <c r="B57" s="40" t="s">
        <v>103</v>
      </c>
      <c r="C57" s="41"/>
      <c r="D57" s="41"/>
      <c r="E57" s="49"/>
      <c r="F57" s="50" t="s">
        <v>27</v>
      </c>
    </row>
    <row r="58" spans="1:12" x14ac:dyDescent="0.25">
      <c r="A58" s="1"/>
      <c r="B58" s="43"/>
      <c r="C58" s="44"/>
      <c r="D58" s="44"/>
      <c r="E58" s="45"/>
      <c r="F58" s="1"/>
    </row>
  </sheetData>
  <mergeCells count="9">
    <mergeCell ref="A52:D52"/>
    <mergeCell ref="A53:D53"/>
    <mergeCell ref="A1:F1"/>
    <mergeCell ref="A41:F41"/>
    <mergeCell ref="G42:L42"/>
    <mergeCell ref="A47:D47"/>
    <mergeCell ref="E47:F47"/>
    <mergeCell ref="H47:K47"/>
    <mergeCell ref="A50:D50"/>
  </mergeCells>
  <pageMargins left="0.59055118110236227" right="0.39370078740157483" top="0.74803149606299213" bottom="0.74803149606299213" header="0.31496062992125984" footer="0.31496062992125984"/>
  <pageSetup orientation="portrait" r:id="rId1"/>
  <rowBreaks count="2" manualBreakCount="2">
    <brk id="21" max="16383" man="1"/>
    <brk id="39" max="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9</vt:i4>
      </vt:variant>
    </vt:vector>
  </HeadingPairs>
  <TitlesOfParts>
    <vt:vector size="19" baseType="lpstr">
      <vt:lpstr>REKAPITULACIJA</vt:lpstr>
      <vt:lpstr>FAZA 2 USAD 1</vt:lpstr>
      <vt:lpstr>FAZA 2 USAD 2</vt:lpstr>
      <vt:lpstr>FAZA 2 USAD 3</vt:lpstr>
      <vt:lpstr>FAZA 2 USAD 4</vt:lpstr>
      <vt:lpstr>FAZA 2 USAD 5</vt:lpstr>
      <vt:lpstr>FAZA 2 PLAZ 1</vt:lpstr>
      <vt:lpstr>FAZA 2 PLAZ 2</vt:lpstr>
      <vt:lpstr>FAZA 2 PLAZ 3</vt:lpstr>
      <vt:lpstr>VOZIŠČNA KONSTRUKCIJA</vt:lpstr>
      <vt:lpstr>'FAZA 2 PLAZ 1'!Področje_tiskanja</vt:lpstr>
      <vt:lpstr>'FAZA 2 PLAZ 2'!Področje_tiskanja</vt:lpstr>
      <vt:lpstr>'FAZA 2 PLAZ 3'!Področje_tiskanja</vt:lpstr>
      <vt:lpstr>'FAZA 2 USAD 1'!Področje_tiskanja</vt:lpstr>
      <vt:lpstr>'FAZA 2 USAD 2'!Področje_tiskanja</vt:lpstr>
      <vt:lpstr>'FAZA 2 USAD 3'!Področje_tiskanja</vt:lpstr>
      <vt:lpstr>'FAZA 2 USAD 4'!Področje_tiskanja</vt:lpstr>
      <vt:lpstr>'FAZA 2 USAD 5'!Področje_tiskanja</vt:lpstr>
      <vt:lpstr>'VOZIŠČNA KONSTRUKCIJA'!Področje_tiskanja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 Sotlar</dc:creator>
  <cp:lastModifiedBy>Bostjan Kocar</cp:lastModifiedBy>
  <cp:lastPrinted>2020-02-24T07:45:41Z</cp:lastPrinted>
  <dcterms:created xsi:type="dcterms:W3CDTF">2015-12-09T05:27:39Z</dcterms:created>
  <dcterms:modified xsi:type="dcterms:W3CDTF">2020-03-27T08:56:49Z</dcterms:modified>
</cp:coreProperties>
</file>